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govg01-my.sharepoint.com/personal/tauri_liiders_konkurentsiamet_ee/Documents/Dokumendid/2026/Elering/Gaas/"/>
    </mc:Choice>
  </mc:AlternateContent>
  <xr:revisionPtr revIDLastSave="393" documentId="13_ncr:1_{F71B7B80-DEE6-4B01-B79E-CF6E9A4B1A42}" xr6:coauthVersionLast="47" xr6:coauthVersionMax="47" xr10:uidLastSave="{136E22D9-EF47-43C3-9FC8-A084C835AB81}"/>
  <bookViews>
    <workbookView xWindow="-120" yWindow="-120" windowWidth="29040" windowHeight="15720" xr2:uid="{E7AE1D2C-4FF5-4CA0-917B-F52BBFB7E4B5}"/>
  </bookViews>
  <sheets>
    <sheet name="Sihttulu" sheetId="1" r:id="rId1"/>
    <sheet name="Süsteemisisesed sisendhinnad" sheetId="2" r:id="rId2"/>
    <sheet name="Süsteemisisesed väljundhinnad" sheetId="3" r:id="rId3"/>
    <sheet name="Süsteemidevahelised hinnad" sheetId="4" r:id="rId4"/>
  </sheets>
  <definedNames>
    <definedName name="_ftn1" localSheetId="0">Sihttulu!#REF!</definedName>
    <definedName name="_ftn2" localSheetId="0">Sihttulu!#REF!</definedName>
    <definedName name="_ftn3" localSheetId="0">Sihttulu!#REF!</definedName>
    <definedName name="_ftn4" localSheetId="0">Sihttulu!#REF!</definedName>
    <definedName name="_ftn5" localSheetId="0">Sihttulu!#REF!</definedName>
    <definedName name="_ftnref1" localSheetId="0">Sihttulu!#REF!</definedName>
    <definedName name="_ftnref2" localSheetId="0">Sihttulu!#REF!</definedName>
    <definedName name="_ftnref3" localSheetId="0">Sihttulu!#REF!</definedName>
    <definedName name="_ftnref4" localSheetId="0">Sihttulu!#REF!</definedName>
    <definedName name="_ftnref5" localSheetId="0">Sihttulu!#REF!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3" l="1"/>
  <c r="L24" i="3" s="1"/>
  <c r="J23" i="3"/>
  <c r="J24" i="3" s="1"/>
  <c r="H23" i="3"/>
  <c r="H24" i="3" s="1"/>
  <c r="F24" i="3"/>
  <c r="F23" i="3"/>
  <c r="D23" i="3"/>
  <c r="D24" i="3"/>
  <c r="K5" i="3"/>
  <c r="I5" i="3"/>
  <c r="G5" i="3"/>
  <c r="E5" i="3"/>
  <c r="C5" i="3"/>
  <c r="D7" i="3" l="1"/>
  <c r="B23" i="3"/>
  <c r="B5" i="3"/>
  <c r="K16" i="4" l="1"/>
  <c r="K15" i="4"/>
  <c r="K14" i="4"/>
  <c r="K13" i="4"/>
  <c r="K12" i="4"/>
  <c r="K11" i="4"/>
  <c r="K6" i="4"/>
  <c r="K24" i="4" s="1"/>
  <c r="I17" i="4"/>
  <c r="I16" i="4"/>
  <c r="I15" i="4"/>
  <c r="I14" i="4"/>
  <c r="I13" i="4"/>
  <c r="I12" i="4"/>
  <c r="I11" i="4"/>
  <c r="I6" i="4"/>
  <c r="I24" i="4" s="1"/>
  <c r="G6" i="4"/>
  <c r="G24" i="4" s="1"/>
  <c r="E17" i="4"/>
  <c r="E16" i="4"/>
  <c r="E15" i="4"/>
  <c r="E14" i="4"/>
  <c r="E13" i="4"/>
  <c r="E12" i="4"/>
  <c r="E11" i="4"/>
  <c r="E6" i="4"/>
  <c r="E24" i="4" s="1"/>
  <c r="L5" i="4"/>
  <c r="J5" i="4"/>
  <c r="H5" i="4"/>
  <c r="F5" i="4"/>
  <c r="D5" i="4"/>
  <c r="B19" i="4"/>
  <c r="B18" i="4"/>
  <c r="B17" i="4"/>
  <c r="B16" i="4"/>
  <c r="B15" i="4"/>
  <c r="C6" i="4"/>
  <c r="C24" i="4" s="1"/>
  <c r="B6" i="4"/>
  <c r="B20" i="4" s="1"/>
  <c r="B7" i="3"/>
  <c r="K6" i="3"/>
  <c r="I6" i="3"/>
  <c r="G6" i="3"/>
  <c r="E6" i="3"/>
  <c r="C6" i="3"/>
  <c r="L5" i="3"/>
  <c r="J5" i="3"/>
  <c r="H5" i="3"/>
  <c r="F5" i="3"/>
  <c r="D5" i="3"/>
  <c r="L6" i="3" l="1"/>
  <c r="K20" i="4"/>
  <c r="K21" i="4"/>
  <c r="K22" i="4"/>
  <c r="K9" i="4"/>
  <c r="K23" i="4"/>
  <c r="K17" i="4"/>
  <c r="K18" i="4"/>
  <c r="K19" i="4"/>
  <c r="K7" i="4"/>
  <c r="K8" i="4"/>
  <c r="L8" i="4" s="1"/>
  <c r="K10" i="4"/>
  <c r="I20" i="4"/>
  <c r="I7" i="4"/>
  <c r="I21" i="4"/>
  <c r="I8" i="4"/>
  <c r="I22" i="4"/>
  <c r="I18" i="4"/>
  <c r="I9" i="4"/>
  <c r="L9" i="4" s="1"/>
  <c r="I23" i="4"/>
  <c r="I19" i="4"/>
  <c r="I10" i="4"/>
  <c r="G19" i="4"/>
  <c r="G11" i="4"/>
  <c r="H11" i="4" s="1"/>
  <c r="G12" i="4"/>
  <c r="G13" i="4"/>
  <c r="G14" i="4"/>
  <c r="H14" i="4" s="1"/>
  <c r="G15" i="4"/>
  <c r="H15" i="4" s="1"/>
  <c r="G16" i="4"/>
  <c r="H16" i="4" s="1"/>
  <c r="G17" i="4"/>
  <c r="G20" i="4"/>
  <c r="G7" i="4"/>
  <c r="G21" i="4"/>
  <c r="G8" i="4"/>
  <c r="H8" i="4" s="1"/>
  <c r="G22" i="4"/>
  <c r="H22" i="4" s="1"/>
  <c r="G18" i="4"/>
  <c r="G9" i="4"/>
  <c r="G23" i="4"/>
  <c r="G10" i="4"/>
  <c r="H10" i="4" s="1"/>
  <c r="E20" i="4"/>
  <c r="E7" i="4"/>
  <c r="E21" i="4"/>
  <c r="E22" i="4"/>
  <c r="E9" i="4"/>
  <c r="E23" i="4"/>
  <c r="E18" i="4"/>
  <c r="E19" i="4"/>
  <c r="E8" i="4"/>
  <c r="E10" i="4"/>
  <c r="B21" i="4"/>
  <c r="B22" i="4"/>
  <c r="B23" i="4"/>
  <c r="B24" i="4"/>
  <c r="B10" i="4"/>
  <c r="B12" i="4"/>
  <c r="B7" i="4"/>
  <c r="B8" i="4"/>
  <c r="B9" i="4"/>
  <c r="B11" i="4"/>
  <c r="B14" i="4"/>
  <c r="C13" i="4"/>
  <c r="D13" i="4" s="1"/>
  <c r="C20" i="4"/>
  <c r="D20" i="4" s="1"/>
  <c r="C7" i="4"/>
  <c r="D7" i="4" s="1"/>
  <c r="C14" i="4"/>
  <c r="C21" i="4"/>
  <c r="C8" i="4"/>
  <c r="F8" i="4" s="1"/>
  <c r="C15" i="4"/>
  <c r="C22" i="4"/>
  <c r="C9" i="4"/>
  <c r="C16" i="4"/>
  <c r="C23" i="4"/>
  <c r="C10" i="4"/>
  <c r="D10" i="4" s="1"/>
  <c r="C17" i="4"/>
  <c r="C11" i="4"/>
  <c r="D11" i="4" s="1"/>
  <c r="C18" i="4"/>
  <c r="D18" i="4" s="1"/>
  <c r="C12" i="4"/>
  <c r="D12" i="4" s="1"/>
  <c r="C19" i="4"/>
  <c r="B13" i="4"/>
  <c r="J6" i="3"/>
  <c r="H6" i="3"/>
  <c r="F6" i="3"/>
  <c r="F8" i="3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I19" i="2"/>
  <c r="I18" i="2"/>
  <c r="I17" i="2"/>
  <c r="I16" i="2"/>
  <c r="I15" i="2"/>
  <c r="I14" i="2"/>
  <c r="L14" i="2" s="1"/>
  <c r="I13" i="2"/>
  <c r="L13" i="2" s="1"/>
  <c r="I12" i="2"/>
  <c r="I11" i="2"/>
  <c r="I6" i="2"/>
  <c r="I24" i="2" s="1"/>
  <c r="J24" i="2" s="1"/>
  <c r="E19" i="2"/>
  <c r="E18" i="2"/>
  <c r="E17" i="2"/>
  <c r="E16" i="2"/>
  <c r="E15" i="2"/>
  <c r="E14" i="2"/>
  <c r="E13" i="2"/>
  <c r="E12" i="2"/>
  <c r="E11" i="2"/>
  <c r="E6" i="2"/>
  <c r="E24" i="2" s="1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K6" i="2"/>
  <c r="G6" i="2"/>
  <c r="C6" i="2"/>
  <c r="B6" i="2"/>
  <c r="L5" i="2"/>
  <c r="J5" i="2"/>
  <c r="H5" i="2"/>
  <c r="F5" i="2"/>
  <c r="D5" i="2"/>
  <c r="L8" i="3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J8" i="3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H8" i="3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D8" i="3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K8" i="3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I8" i="3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I24" i="3" s="1"/>
  <c r="G8" i="3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E8" i="3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C8" i="3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B8" i="3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L22" i="4"/>
  <c r="L18" i="4"/>
  <c r="L17" i="4"/>
  <c r="L13" i="4"/>
  <c r="H24" i="4"/>
  <c r="H21" i="4"/>
  <c r="H18" i="4"/>
  <c r="H13" i="4"/>
  <c r="H9" i="4"/>
  <c r="H7" i="4"/>
  <c r="F16" i="4"/>
  <c r="F13" i="4"/>
  <c r="F12" i="4"/>
  <c r="F24" i="4"/>
  <c r="D16" i="4"/>
  <c r="D15" i="4"/>
  <c r="D9" i="4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C15" i="2"/>
  <c r="C22" i="2"/>
  <c r="C19" i="2"/>
  <c r="C17" i="2"/>
  <c r="C21" i="2"/>
  <c r="C20" i="2"/>
  <c r="C18" i="2"/>
  <c r="C16" i="2"/>
  <c r="C14" i="2"/>
  <c r="C13" i="2"/>
  <c r="C12" i="2"/>
  <c r="C11" i="2"/>
  <c r="C10" i="2"/>
  <c r="C9" i="2"/>
  <c r="C8" i="2"/>
  <c r="C7" i="2"/>
  <c r="J24" i="4"/>
  <c r="D24" i="4"/>
  <c r="L23" i="4"/>
  <c r="F21" i="4"/>
  <c r="D21" i="4"/>
  <c r="L19" i="4"/>
  <c r="L14" i="4"/>
  <c r="D14" i="4"/>
  <c r="L11" i="4"/>
  <c r="L6" i="4"/>
  <c r="J6" i="4"/>
  <c r="H6" i="4"/>
  <c r="F6" i="4"/>
  <c r="D6" i="4"/>
  <c r="H8" i="1"/>
  <c r="H10" i="1" s="1"/>
  <c r="G8" i="1"/>
  <c r="G10" i="1" s="1"/>
  <c r="F8" i="1"/>
  <c r="F10" i="1" s="1"/>
  <c r="E8" i="1"/>
  <c r="E10" i="1" s="1"/>
  <c r="D8" i="1"/>
  <c r="D10" i="1" s="1"/>
  <c r="L15" i="2"/>
  <c r="C24" i="2"/>
  <c r="C23" i="2"/>
  <c r="L6" i="2"/>
  <c r="J6" i="2"/>
  <c r="F6" i="2"/>
  <c r="D6" i="2"/>
  <c r="C8" i="1"/>
  <c r="C10" i="1" s="1"/>
  <c r="L10" i="4" l="1"/>
  <c r="J18" i="4"/>
  <c r="J15" i="4"/>
  <c r="J10" i="4"/>
  <c r="J12" i="4"/>
  <c r="J22" i="4"/>
  <c r="F22" i="4"/>
  <c r="F18" i="4"/>
  <c r="D22" i="4"/>
  <c r="F23" i="4"/>
  <c r="D8" i="4"/>
  <c r="J8" i="4"/>
  <c r="J21" i="4"/>
  <c r="L20" i="4"/>
  <c r="L21" i="4"/>
  <c r="D19" i="4"/>
  <c r="F15" i="4"/>
  <c r="J11" i="4"/>
  <c r="H12" i="4"/>
  <c r="J14" i="4"/>
  <c r="D17" i="4"/>
  <c r="L24" i="4"/>
  <c r="J13" i="4"/>
  <c r="F7" i="4"/>
  <c r="J9" i="4"/>
  <c r="L15" i="4"/>
  <c r="L12" i="4"/>
  <c r="J7" i="4"/>
  <c r="L7" i="4"/>
  <c r="J16" i="4"/>
  <c r="D23" i="4"/>
  <c r="J19" i="4"/>
  <c r="L16" i="4"/>
  <c r="F10" i="4"/>
  <c r="H20" i="4"/>
  <c r="I20" i="2"/>
  <c r="I7" i="2"/>
  <c r="I21" i="2"/>
  <c r="I8" i="2"/>
  <c r="J8" i="2" s="1"/>
  <c r="I22" i="2"/>
  <c r="L22" i="2" s="1"/>
  <c r="I9" i="2"/>
  <c r="L9" i="2" s="1"/>
  <c r="I23" i="2"/>
  <c r="J23" i="2" s="1"/>
  <c r="I10" i="2"/>
  <c r="L10" i="2" s="1"/>
  <c r="H6" i="2"/>
  <c r="E7" i="2"/>
  <c r="H7" i="2" s="1"/>
  <c r="E22" i="2"/>
  <c r="E9" i="2"/>
  <c r="E23" i="2"/>
  <c r="H23" i="2" s="1"/>
  <c r="E20" i="2"/>
  <c r="H20" i="2" s="1"/>
  <c r="E21" i="2"/>
  <c r="F21" i="2" s="1"/>
  <c r="E8" i="2"/>
  <c r="H8" i="2" s="1"/>
  <c r="E10" i="2"/>
  <c r="H10" i="2" s="1"/>
  <c r="L23" i="2"/>
  <c r="J15" i="2"/>
  <c r="H12" i="2"/>
  <c r="J12" i="2"/>
  <c r="H15" i="2"/>
  <c r="F14" i="2"/>
  <c r="D15" i="2"/>
  <c r="L12" i="2"/>
  <c r="J14" i="2"/>
  <c r="H19" i="2"/>
  <c r="D12" i="2"/>
  <c r="H22" i="2"/>
  <c r="J20" i="2"/>
  <c r="L20" i="2"/>
  <c r="H11" i="2"/>
  <c r="J20" i="4"/>
  <c r="J17" i="4"/>
  <c r="H19" i="4"/>
  <c r="H17" i="4"/>
  <c r="H23" i="4"/>
  <c r="F11" i="4"/>
  <c r="F20" i="4"/>
  <c r="F9" i="4"/>
  <c r="F17" i="4"/>
  <c r="F22" i="2"/>
  <c r="F18" i="2"/>
  <c r="F19" i="4"/>
  <c r="F14" i="4"/>
  <c r="J23" i="4"/>
  <c r="H11" i="1"/>
  <c r="H12" i="1" s="1"/>
  <c r="H16" i="1" s="1"/>
  <c r="G11" i="1"/>
  <c r="G12" i="1" s="1"/>
  <c r="G16" i="1" s="1"/>
  <c r="F11" i="1"/>
  <c r="F12" i="1" s="1"/>
  <c r="F16" i="1" s="1"/>
  <c r="E11" i="1"/>
  <c r="E12" i="1" s="1"/>
  <c r="E16" i="1" s="1"/>
  <c r="D11" i="1"/>
  <c r="D12" i="1" s="1"/>
  <c r="D16" i="1" s="1"/>
  <c r="C11" i="1"/>
  <c r="C12" i="1" s="1"/>
  <c r="C16" i="1" s="1"/>
  <c r="B24" i="3" s="1"/>
  <c r="L18" i="2"/>
  <c r="L11" i="2"/>
  <c r="L19" i="2"/>
  <c r="J19" i="2"/>
  <c r="J21" i="2"/>
  <c r="J22" i="2"/>
  <c r="J16" i="2"/>
  <c r="F7" i="2"/>
  <c r="F17" i="2"/>
  <c r="F16" i="2"/>
  <c r="J13" i="2"/>
  <c r="L21" i="2"/>
  <c r="L16" i="2"/>
  <c r="J17" i="2"/>
  <c r="J18" i="2"/>
  <c r="L24" i="2"/>
  <c r="J11" i="2"/>
  <c r="L17" i="2"/>
  <c r="H13" i="2"/>
  <c r="F20" i="2"/>
  <c r="F13" i="2"/>
  <c r="F12" i="2"/>
  <c r="H21" i="2"/>
  <c r="F11" i="2"/>
  <c r="F24" i="2"/>
  <c r="F19" i="2"/>
  <c r="D24" i="2"/>
  <c r="D23" i="2"/>
  <c r="D19" i="2"/>
  <c r="F9" i="2"/>
  <c r="D14" i="2"/>
  <c r="D16" i="2"/>
  <c r="D11" i="2"/>
  <c r="D9" i="2"/>
  <c r="D7" i="2"/>
  <c r="H24" i="2"/>
  <c r="H14" i="2"/>
  <c r="H16" i="2"/>
  <c r="H17" i="2"/>
  <c r="F15" i="2"/>
  <c r="H9" i="2"/>
  <c r="F23" i="2"/>
  <c r="H18" i="2"/>
  <c r="D8" i="2"/>
  <c r="D17" i="2"/>
  <c r="D22" i="2"/>
  <c r="D21" i="2"/>
  <c r="D13" i="2"/>
  <c r="D20" i="2"/>
  <c r="D18" i="2"/>
  <c r="D10" i="2"/>
  <c r="L8" i="2" l="1"/>
  <c r="J10" i="2"/>
  <c r="J9" i="2"/>
  <c r="J7" i="2"/>
  <c r="L7" i="2"/>
  <c r="F10" i="2"/>
  <c r="F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Tauri Liiders - KA</author>
  </authors>
  <commentList>
    <comment ref="B5" authorId="0" shapeId="0" xr:uid="{7A652E77-D0DC-452E-BC6F-D7589A2B5836}">
      <text>
        <r>
          <rPr>
            <sz val="9"/>
            <color indexed="81"/>
            <rFont val="Segoe UI"/>
            <charset val="1"/>
          </rPr>
          <t xml:space="preserve">9,06986 is gas capacity actually used, GWh/day per year </t>
        </r>
      </text>
    </comment>
    <comment ref="C5" authorId="0" shapeId="0" xr:uid="{90B3E0FB-FF46-46E5-A3D9-964520F3FF6E}">
      <text>
        <r>
          <rPr>
            <sz val="9"/>
            <color indexed="81"/>
            <rFont val="Segoe UI"/>
            <charset val="1"/>
          </rPr>
          <t>147,3648 is the maximum gas capacity that can be used, agreed between the TSO and the network users, MWh/day per year</t>
        </r>
      </text>
    </comment>
    <comment ref="E5" authorId="0" shapeId="0" xr:uid="{A4E867CC-6FE3-49CA-9FB1-FA6D8A9A7001}">
      <text>
        <r>
          <rPr>
            <sz val="9"/>
            <color indexed="81"/>
            <rFont val="Segoe UI"/>
            <charset val="1"/>
          </rPr>
          <t>147,3648 is the maximum gas capacity that can be used, agreed between the TSO and the network users, MWh/day per year</t>
        </r>
      </text>
    </comment>
    <comment ref="G5" authorId="0" shapeId="0" xr:uid="{9A2AC17B-A731-4884-99A9-31176C98A026}">
      <text>
        <r>
          <rPr>
            <sz val="9"/>
            <color indexed="81"/>
            <rFont val="Segoe UI"/>
            <charset val="1"/>
          </rPr>
          <t>147,3648 is the maximum gas capacity that can be used, agreed between the TSO and the network users, MWh/day per year</t>
        </r>
      </text>
    </comment>
    <comment ref="I5" authorId="0" shapeId="0" xr:uid="{5F6B712F-AD65-4804-BC8B-B61AD6EA1171}">
      <text>
        <r>
          <rPr>
            <sz val="9"/>
            <color indexed="81"/>
            <rFont val="Segoe UI"/>
            <charset val="1"/>
          </rPr>
          <t>147,3648 is the maximum gas capacity that can be used, agreed between the TSO and the network users, MWh/day per year</t>
        </r>
      </text>
    </comment>
    <comment ref="K5" authorId="0" shapeId="0" xr:uid="{A9DF3F06-771E-4307-B371-B97E5D80FB47}">
      <text>
        <r>
          <rPr>
            <sz val="9"/>
            <color indexed="81"/>
            <rFont val="Segoe UI"/>
            <charset val="1"/>
          </rPr>
          <t>147,3648 is the maximum gas capacity that can be used, agreed between the TSO and the network users, MWh/day per year</t>
        </r>
      </text>
    </comment>
  </commentList>
</comments>
</file>

<file path=xl/sharedStrings.xml><?xml version="1.0" encoding="utf-8"?>
<sst xmlns="http://schemas.openxmlformats.org/spreadsheetml/2006/main" count="147" uniqueCount="71">
  <si>
    <t>Unit</t>
  </si>
  <si>
    <t>November</t>
  </si>
  <si>
    <t>August</t>
  </si>
  <si>
    <t>September</t>
  </si>
  <si>
    <t>N/A</t>
  </si>
  <si>
    <t>Elering AS-i gaasi ülekandeteenuse sihttulu reguleerimisperioodil 2027-2031</t>
  </si>
  <si>
    <t>Muutuvkulud</t>
  </si>
  <si>
    <t>tuh €</t>
  </si>
  <si>
    <t>Tegevuskulud</t>
  </si>
  <si>
    <t>Põhivara kulum</t>
  </si>
  <si>
    <t>Põhjendatud tulukus</t>
  </si>
  <si>
    <t>Ülekandeteenusega seotud tulu</t>
  </si>
  <si>
    <t>Ülekandeteenusega mitteseotud tulu</t>
  </si>
  <si>
    <t>Sihttulu</t>
  </si>
  <si>
    <t>Järelevalvetasu</t>
  </si>
  <si>
    <r>
      <t>Sihttulu</t>
    </r>
    <r>
      <rPr>
        <b/>
        <sz val="10"/>
        <color theme="1"/>
        <rFont val="Times New Roman"/>
        <family val="1"/>
        <charset val="186"/>
      </rPr>
      <t xml:space="preserve"> koos j</t>
    </r>
    <r>
      <rPr>
        <b/>
        <sz val="10"/>
        <color rgb="FF000000"/>
        <rFont val="Times New Roman"/>
        <family val="1"/>
        <charset val="186"/>
      </rPr>
      <t>ärelevalvetasuga</t>
    </r>
  </si>
  <si>
    <t>sh  Paldiski ja Puiatu kompressorite käitamiseks vajaliku elektrienergia ostukulude kompensatsioon (kompressorite otsese muutuvkulu kompensatsioon), mis tasutakse Eleringile Soome ja Läti ülekandesüsteemihaldurite poolt süsteemihaldurite vaheliste transiidivoogude kompensatsiooni mehhanismi lepingu (ITC leping) alusel</t>
  </si>
  <si>
    <t>sh süsteemisisese võrgukasutuse võimsuspõhiste väljundhindade kaudu saadav tulu (süsteemisisene väljundtulu)</t>
  </si>
  <si>
    <t>sh süsteemisisese võrgukasutuse võimsuspõhiste sisendhindade kaudu saadav tulu (süsteemisisene sisendtulu)</t>
  </si>
  <si>
    <t>sh süsteemidevahelise võrgukasutuse võimsuspõhiste väljundhindade kaudu saadav tulu (süsteemidevaheline väljundtulu)</t>
  </si>
  <si>
    <t>Tasuperiood, mille kohta teave on avaldatud (2026)</t>
  </si>
  <si>
    <t>Tasuperiood I (2027)</t>
  </si>
  <si>
    <t>Tasuperiood II (2028)</t>
  </si>
  <si>
    <t>Tasuperiood III (2029)</t>
  </si>
  <si>
    <t>Tasuperiood IV (2030)</t>
  </si>
  <si>
    <t>Tasuperiood V (2031)</t>
  </si>
  <si>
    <t>Elering AS-i süsteemisisese võrgukasutuse võimsuspõhised sisendhinnad reguleerimisperioodil 2027-2031</t>
  </si>
  <si>
    <t>Süsteemisisene võrgukasutus reguleerimisperioodil 2027-2031*</t>
  </si>
  <si>
    <t>* Toodud võrguteenuse hinnad rakenduvad eeldusel, et Elering AS-il ei ole vajadust muuta võrguteenuse hindu määruse 2017/460 artikli 12 lõike 3 punktis b sätestatud juhul (määruse 2017/460 artikli 12 lõike 3 punkti b järgi arvutatakse lähtehind uuesti tasuperioodil erandlike asjaolude tõttu, kui hinnataseme muutmata jätmine võiks kahjustada ülekandesüsteemihalduri tööd).</t>
  </si>
  <si>
    <t>Lähtehind</t>
  </si>
  <si>
    <t>Aastane baashind</t>
  </si>
  <si>
    <t>kvartal (okt‑dets)</t>
  </si>
  <si>
    <t>kvartal (jaan‑märts)</t>
  </si>
  <si>
    <t>kvartal (aprill‑juuni)</t>
  </si>
  <si>
    <t>kvartal (juuli‑sept)</t>
  </si>
  <si>
    <t>Oktoober</t>
  </si>
  <si>
    <t>Detsember</t>
  </si>
  <si>
    <t>Jaanuar</t>
  </si>
  <si>
    <t>Veebruar</t>
  </si>
  <si>
    <t>Märts</t>
  </si>
  <si>
    <t>Aprill</t>
  </si>
  <si>
    <t>Mai</t>
  </si>
  <si>
    <t>Juuni</t>
  </si>
  <si>
    <t>Juuli</t>
  </si>
  <si>
    <t>Päev</t>
  </si>
  <si>
    <t>Päevasisene</t>
  </si>
  <si>
    <t>Võimsuspõhise sisendhinna muutus</t>
  </si>
  <si>
    <t>Võimsuspõhine sisendhind tasuperioodil, mille kohta teave on avaldatud (2026, 365 päeva), €/MWh/päev perioodis</t>
  </si>
  <si>
    <t>Võimsuspõhine sisendhind tasuperioodil I (2027, 365 päeva), €/MWh/päev perioodis</t>
  </si>
  <si>
    <t>Võimsuspõhine sisendhind tasuperioodil II (2028, 366 päeva), €/MWh/päev perioodis</t>
  </si>
  <si>
    <t>Võimsuspõhine sisendhind tasuperioodil III (2029, 365 päeva), €/MWh/päev perioodis</t>
  </si>
  <si>
    <t>Võimsuspõhine sisendhind tasuperioodil IV (2030, 365 päeva), €/MWh/päev perioodis</t>
  </si>
  <si>
    <t>Võimsuspõhine sisendhind tasuperioodil V (2031, 365 päeva), €/MWh/päev perioodis</t>
  </si>
  <si>
    <t>Elering AS-i süsteemisisese võrgukasutuse võimsuspõhised väljundhinnad reguleerimisperioodil 2027-2031</t>
  </si>
  <si>
    <t>Võimsuspõhine väljundhind tasuperioodil, mille kohta teave on avaldatud (2026, 365 päeva), €/MWh/päev perioodis</t>
  </si>
  <si>
    <t>Võimsuspõhine väljundhind tasuperioodil I (2027, 365 päeva), €/MWh/päev perioodis</t>
  </si>
  <si>
    <t>Võimsuspõhise väljundhinna muutus</t>
  </si>
  <si>
    <t>Võimsuspõhine väljundhind tasuperioodil II (2028, 366 päeva), €/MWh/päev perioodis</t>
  </si>
  <si>
    <t>Võimsuspõhine väljundhind tasuperioodil III (2029, 365 päeva), €/MWh/päev perioodis</t>
  </si>
  <si>
    <t>Võimsuspõhine väljundhind tasuperioodil IV (2030, 365 päeva), €/MWh/päev perioodis</t>
  </si>
  <si>
    <t>Võimsuspõhine väljundhind tasuperioodil V (2031, 365 päeva), €/MWh/päev perioodis</t>
  </si>
  <si>
    <t>Ei rakendata</t>
  </si>
  <si>
    <t>Elering AS-i süsteemidevahelise võrgukasutuse võimsuspõhised sisend- ja väljundhinnad reguleerimisperioodil 2027-2031</t>
  </si>
  <si>
    <t>Võimsuspõhine sisend- ja väljundhind tasuperioodil, mille kohta teave on avaldatud (2026, 365 päeva), €/MWh/päev perioodis</t>
  </si>
  <si>
    <t>Võimsuspõhine sisend- ja väljundhind tasuperioodil I (2027, 365 päeva), €/MWh/päev perioodis</t>
  </si>
  <si>
    <t>Võimsuspõhise sisend- ja väljundhinna muutus</t>
  </si>
  <si>
    <t>Võimsuspõhine sisend- ja väljundhind tasuperioodil II (2028, 366 päeva), €/MWh/päev perioodis</t>
  </si>
  <si>
    <t>Võimsuspõhine sisend- ja väljundhind tasuperioodil III (2029, 365 päeva), €/MWh/päev perioodis</t>
  </si>
  <si>
    <t>Võimsuspõhine sisend- ja väljundhind tasuperioodil IV (2030, 365 päeva), €/MWh/päev perioodis</t>
  </si>
  <si>
    <t>Võimsuspõhine sisend- ja väljundhind tasuperioodil V (2031, 365 päeva), €/MWh/päev perioodis</t>
  </si>
  <si>
    <t>Süsteemidevaheline võrgukasutus reguleerimisperioodil 2027-2031*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</si>
</sst>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rgb="FF0070C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9"/>
      <color indexed="8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7" fillId="0" borderId="0" xfId="0" applyFont="1"/>
    <xf numFmtId="0" fontId="1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2" fontId="1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4" fontId="3" fillId="0" borderId="3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right"/>
    </xf>
    <xf numFmtId="0" fontId="3" fillId="2" borderId="4" xfId="0" applyFont="1" applyFill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2" fontId="1" fillId="0" borderId="0" xfId="0" applyNumberFormat="1" applyFont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9757-569D-4CB3-8456-DDEF2E28B694}">
  <dimension ref="A1:H16"/>
  <sheetViews>
    <sheetView tabSelected="1" workbookViewId="0"/>
  </sheetViews>
  <sheetFormatPr defaultRowHeight="15" x14ac:dyDescent="0.25"/>
  <cols>
    <col min="1" max="1" width="101.85546875" customWidth="1"/>
    <col min="2" max="2" width="12.140625" customWidth="1"/>
    <col min="3" max="4" width="11.7109375" customWidth="1"/>
    <col min="5" max="5" width="12.42578125" customWidth="1"/>
    <col min="6" max="6" width="13.28515625" customWidth="1"/>
    <col min="7" max="7" width="13.140625" customWidth="1"/>
    <col min="8" max="8" width="12.42578125" customWidth="1"/>
  </cols>
  <sheetData>
    <row r="1" spans="1:8" ht="18.75" x14ac:dyDescent="0.3">
      <c r="A1" s="14" t="s">
        <v>5</v>
      </c>
    </row>
    <row r="3" spans="1:8" ht="64.5" x14ac:dyDescent="0.25">
      <c r="A3" s="29"/>
      <c r="B3" s="30" t="s">
        <v>0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</row>
    <row r="4" spans="1:8" x14ac:dyDescent="0.25">
      <c r="A4" s="2" t="s">
        <v>6</v>
      </c>
      <c r="B4" s="3" t="s">
        <v>7</v>
      </c>
      <c r="C4" s="24">
        <v>4687.21</v>
      </c>
      <c r="D4" s="4">
        <v>4687.21</v>
      </c>
      <c r="E4" s="4">
        <v>4687.21</v>
      </c>
      <c r="F4" s="4">
        <v>4687.21</v>
      </c>
      <c r="G4" s="4">
        <v>4687.21</v>
      </c>
      <c r="H4" s="4">
        <v>4687.21</v>
      </c>
    </row>
    <row r="5" spans="1:8" x14ac:dyDescent="0.25">
      <c r="A5" s="2" t="s">
        <v>8</v>
      </c>
      <c r="B5" s="3" t="s">
        <v>7</v>
      </c>
      <c r="C5" s="24">
        <v>9527.4</v>
      </c>
      <c r="D5" s="4">
        <v>9527.4</v>
      </c>
      <c r="E5" s="4">
        <v>9527.4</v>
      </c>
      <c r="F5" s="4">
        <v>9527.4</v>
      </c>
      <c r="G5" s="4">
        <v>9527.4</v>
      </c>
      <c r="H5" s="4">
        <v>9527.4</v>
      </c>
    </row>
    <row r="6" spans="1:8" x14ac:dyDescent="0.25">
      <c r="A6" s="2" t="s">
        <v>9</v>
      </c>
      <c r="B6" s="3" t="s">
        <v>7</v>
      </c>
      <c r="C6" s="24">
        <v>7338.95</v>
      </c>
      <c r="D6" s="4">
        <v>7338.95</v>
      </c>
      <c r="E6" s="4">
        <v>7338.95</v>
      </c>
      <c r="F6" s="4">
        <v>7338.95</v>
      </c>
      <c r="G6" s="4">
        <v>7338.95</v>
      </c>
      <c r="H6" s="4">
        <v>7338.95</v>
      </c>
    </row>
    <row r="7" spans="1:8" x14ac:dyDescent="0.25">
      <c r="A7" s="2" t="s">
        <v>10</v>
      </c>
      <c r="B7" s="3" t="s">
        <v>7</v>
      </c>
      <c r="C7" s="24">
        <v>9185.82</v>
      </c>
      <c r="D7" s="4">
        <v>9185.82</v>
      </c>
      <c r="E7" s="4">
        <v>9185.82</v>
      </c>
      <c r="F7" s="4">
        <v>9185.82</v>
      </c>
      <c r="G7" s="4">
        <v>9185.82</v>
      </c>
      <c r="H7" s="4">
        <v>9185.82</v>
      </c>
    </row>
    <row r="8" spans="1:8" x14ac:dyDescent="0.25">
      <c r="A8" s="2" t="s">
        <v>11</v>
      </c>
      <c r="B8" s="3" t="s">
        <v>7</v>
      </c>
      <c r="C8" s="24">
        <f t="shared" ref="C8:H8" si="0">SUM(C4:C7)</f>
        <v>30739.38</v>
      </c>
      <c r="D8" s="4">
        <f t="shared" si="0"/>
        <v>30739.38</v>
      </c>
      <c r="E8" s="4">
        <f t="shared" si="0"/>
        <v>30739.38</v>
      </c>
      <c r="F8" s="4">
        <f t="shared" si="0"/>
        <v>30739.38</v>
      </c>
      <c r="G8" s="4">
        <f t="shared" si="0"/>
        <v>30739.38</v>
      </c>
      <c r="H8" s="4">
        <f t="shared" si="0"/>
        <v>30739.38</v>
      </c>
    </row>
    <row r="9" spans="1:8" x14ac:dyDescent="0.25">
      <c r="A9" s="2" t="s">
        <v>12</v>
      </c>
      <c r="B9" s="3" t="s">
        <v>7</v>
      </c>
      <c r="C9" s="25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</row>
    <row r="10" spans="1:8" x14ac:dyDescent="0.25">
      <c r="A10" s="5" t="s">
        <v>13</v>
      </c>
      <c r="B10" s="6" t="s">
        <v>7</v>
      </c>
      <c r="C10" s="26">
        <f t="shared" ref="C10:H10" si="1">SUM(C8:C9)</f>
        <v>30739.38</v>
      </c>
      <c r="D10" s="7">
        <f t="shared" si="1"/>
        <v>30739.38</v>
      </c>
      <c r="E10" s="7">
        <f t="shared" si="1"/>
        <v>30739.38</v>
      </c>
      <c r="F10" s="7">
        <f t="shared" si="1"/>
        <v>30739.38</v>
      </c>
      <c r="G10" s="7">
        <f t="shared" si="1"/>
        <v>30739.38</v>
      </c>
      <c r="H10" s="7">
        <f t="shared" si="1"/>
        <v>30739.38</v>
      </c>
    </row>
    <row r="11" spans="1:8" x14ac:dyDescent="0.25">
      <c r="A11" s="5" t="s">
        <v>14</v>
      </c>
      <c r="B11" s="6" t="s">
        <v>7</v>
      </c>
      <c r="C11" s="26">
        <f t="shared" ref="C11:H11" si="2">C10*0.2%</f>
        <v>61.478760000000001</v>
      </c>
      <c r="D11" s="7">
        <f t="shared" si="2"/>
        <v>61.478760000000001</v>
      </c>
      <c r="E11" s="7">
        <f t="shared" si="2"/>
        <v>61.478760000000001</v>
      </c>
      <c r="F11" s="7">
        <f t="shared" si="2"/>
        <v>61.478760000000001</v>
      </c>
      <c r="G11" s="7">
        <f t="shared" si="2"/>
        <v>61.478760000000001</v>
      </c>
      <c r="H11" s="7">
        <f t="shared" si="2"/>
        <v>61.478760000000001</v>
      </c>
    </row>
    <row r="12" spans="1:8" x14ac:dyDescent="0.25">
      <c r="A12" s="5" t="s">
        <v>15</v>
      </c>
      <c r="B12" s="8" t="s">
        <v>7</v>
      </c>
      <c r="C12" s="26">
        <f t="shared" ref="C12:H12" si="3">SUM(C10:C11)</f>
        <v>30800.858760000003</v>
      </c>
      <c r="D12" s="7">
        <f t="shared" si="3"/>
        <v>30800.858760000003</v>
      </c>
      <c r="E12" s="7">
        <f t="shared" si="3"/>
        <v>30800.858760000003</v>
      </c>
      <c r="F12" s="7">
        <f t="shared" si="3"/>
        <v>30800.858760000003</v>
      </c>
      <c r="G12" s="7">
        <f t="shared" si="3"/>
        <v>30800.858760000003</v>
      </c>
      <c r="H12" s="7">
        <f t="shared" si="3"/>
        <v>30800.858760000003</v>
      </c>
    </row>
    <row r="13" spans="1:8" x14ac:dyDescent="0.25">
      <c r="A13" s="9" t="s">
        <v>18</v>
      </c>
      <c r="B13" s="10" t="s">
        <v>7</v>
      </c>
      <c r="C13" s="27">
        <v>2592.13</v>
      </c>
      <c r="D13" s="11">
        <v>2592.13</v>
      </c>
      <c r="E13" s="11">
        <v>2592.13</v>
      </c>
      <c r="F13" s="11">
        <v>2592.13</v>
      </c>
      <c r="G13" s="11">
        <v>2592.13</v>
      </c>
      <c r="H13" s="11">
        <v>2592.13</v>
      </c>
    </row>
    <row r="14" spans="1:8" x14ac:dyDescent="0.25">
      <c r="A14" s="31" t="s">
        <v>19</v>
      </c>
      <c r="B14" s="32" t="s">
        <v>7</v>
      </c>
      <c r="C14" s="28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</row>
    <row r="15" spans="1:8" ht="39.75" customHeight="1" x14ac:dyDescent="0.25">
      <c r="A15" s="9" t="s">
        <v>16</v>
      </c>
      <c r="B15" s="10" t="s">
        <v>7</v>
      </c>
      <c r="C15" s="27">
        <v>3113.59</v>
      </c>
      <c r="D15" s="11">
        <v>3113.59</v>
      </c>
      <c r="E15" s="11">
        <v>3113.59</v>
      </c>
      <c r="F15" s="11">
        <v>3113.59</v>
      </c>
      <c r="G15" s="11">
        <v>3113.59</v>
      </c>
      <c r="H15" s="11">
        <v>3113.59</v>
      </c>
    </row>
    <row r="16" spans="1:8" x14ac:dyDescent="0.25">
      <c r="A16" s="9" t="s">
        <v>17</v>
      </c>
      <c r="B16" s="10" t="s">
        <v>7</v>
      </c>
      <c r="C16" s="27">
        <f t="shared" ref="C16:H16" si="4">C12-C13-C14-C15</f>
        <v>25095.138760000002</v>
      </c>
      <c r="D16" s="11">
        <f t="shared" si="4"/>
        <v>25095.138760000002</v>
      </c>
      <c r="E16" s="11">
        <f t="shared" si="4"/>
        <v>25095.138760000002</v>
      </c>
      <c r="F16" s="11">
        <f t="shared" si="4"/>
        <v>25095.138760000002</v>
      </c>
      <c r="G16" s="11">
        <f t="shared" si="4"/>
        <v>25095.138760000002</v>
      </c>
      <c r="H16" s="11">
        <f t="shared" si="4"/>
        <v>25095.138760000002</v>
      </c>
    </row>
  </sheetData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37BA-277A-4DB6-8BB3-B54EF537D9BE}">
  <dimension ref="A1:N25"/>
  <sheetViews>
    <sheetView workbookViewId="0"/>
  </sheetViews>
  <sheetFormatPr defaultRowHeight="15" x14ac:dyDescent="0.25"/>
  <cols>
    <col min="1" max="1" width="26.7109375" customWidth="1"/>
    <col min="2" max="2" width="19.85546875" customWidth="1"/>
    <col min="3" max="3" width="16.85546875" customWidth="1"/>
    <col min="4" max="4" width="12.7109375" customWidth="1"/>
    <col min="5" max="5" width="16.85546875" customWidth="1"/>
    <col min="6" max="6" width="12.7109375" customWidth="1"/>
    <col min="7" max="7" width="16.85546875" customWidth="1"/>
    <col min="8" max="8" width="12.7109375" customWidth="1"/>
    <col min="9" max="9" width="16.85546875" customWidth="1"/>
    <col min="10" max="10" width="12.7109375" customWidth="1"/>
    <col min="11" max="11" width="16.85546875" customWidth="1"/>
    <col min="12" max="12" width="12.7109375" customWidth="1"/>
    <col min="13" max="13" width="6.42578125" customWidth="1"/>
    <col min="14" max="14" width="6.140625" customWidth="1"/>
  </cols>
  <sheetData>
    <row r="1" spans="1:12" ht="18.75" x14ac:dyDescent="0.3">
      <c r="A1" s="14" t="s">
        <v>26</v>
      </c>
    </row>
    <row r="3" spans="1:12" ht="15.75" customHeight="1" x14ac:dyDescent="0.25">
      <c r="A3" s="23"/>
      <c r="B3" s="21" t="s">
        <v>27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" customHeight="1" x14ac:dyDescent="0.25">
      <c r="A4" s="34"/>
      <c r="B4" s="1" t="s">
        <v>47</v>
      </c>
      <c r="C4" s="1" t="s">
        <v>48</v>
      </c>
      <c r="D4" s="1" t="s">
        <v>46</v>
      </c>
      <c r="E4" s="1" t="s">
        <v>49</v>
      </c>
      <c r="F4" s="1" t="s">
        <v>46</v>
      </c>
      <c r="G4" s="1" t="s">
        <v>50</v>
      </c>
      <c r="H4" s="1" t="s">
        <v>46</v>
      </c>
      <c r="I4" s="1" t="s">
        <v>51</v>
      </c>
      <c r="J4" s="1" t="s">
        <v>46</v>
      </c>
      <c r="K4" s="1" t="s">
        <v>52</v>
      </c>
      <c r="L4" s="1" t="s">
        <v>46</v>
      </c>
    </row>
    <row r="5" spans="1:12" x14ac:dyDescent="0.25">
      <c r="A5" s="15" t="s">
        <v>29</v>
      </c>
      <c r="B5" s="33">
        <v>142.77000000000001</v>
      </c>
      <c r="C5" s="17">
        <v>142.77000000000001</v>
      </c>
      <c r="D5" s="16">
        <f>C5/B5-1</f>
        <v>0</v>
      </c>
      <c r="E5" s="17">
        <v>142.77000000000001</v>
      </c>
      <c r="F5" s="16">
        <f>E5/C5-1</f>
        <v>0</v>
      </c>
      <c r="G5" s="17">
        <v>142.77000000000001</v>
      </c>
      <c r="H5" s="16">
        <f>G5/E5-1</f>
        <v>0</v>
      </c>
      <c r="I5" s="17">
        <v>142.77000000000001</v>
      </c>
      <c r="J5" s="16">
        <f>I5/G5-1</f>
        <v>0</v>
      </c>
      <c r="K5" s="17">
        <v>142.77000000000001</v>
      </c>
      <c r="L5" s="16">
        <f>K5/I5-1</f>
        <v>0</v>
      </c>
    </row>
    <row r="6" spans="1:12" x14ac:dyDescent="0.25">
      <c r="A6" s="15" t="s">
        <v>30</v>
      </c>
      <c r="B6" s="33">
        <f>B5</f>
        <v>142.77000000000001</v>
      </c>
      <c r="C6" s="17">
        <f>C5</f>
        <v>142.77000000000001</v>
      </c>
      <c r="D6" s="16">
        <f>C6/B6-1</f>
        <v>0</v>
      </c>
      <c r="E6" s="17">
        <f>E5</f>
        <v>142.77000000000001</v>
      </c>
      <c r="F6" s="16">
        <f>E6/C6-1</f>
        <v>0</v>
      </c>
      <c r="G6" s="17">
        <f>G5</f>
        <v>142.77000000000001</v>
      </c>
      <c r="H6" s="16">
        <f>G6/E6-1</f>
        <v>0</v>
      </c>
      <c r="I6" s="17">
        <f>I5</f>
        <v>142.77000000000001</v>
      </c>
      <c r="J6" s="16">
        <f>I6/G6-1</f>
        <v>0</v>
      </c>
      <c r="K6" s="17">
        <f>K5</f>
        <v>142.77000000000001</v>
      </c>
      <c r="L6" s="16">
        <f>K6/I6-1</f>
        <v>0</v>
      </c>
    </row>
    <row r="7" spans="1:12" x14ac:dyDescent="0.25">
      <c r="A7" s="15" t="s">
        <v>31</v>
      </c>
      <c r="B7" s="33">
        <f>ROUND(B$6/365*(31+30+31)*1.1,2)</f>
        <v>39.58</v>
      </c>
      <c r="C7" s="17">
        <f>ROUND(C$6/365*(31+30+31)*1.1,2)</f>
        <v>39.58</v>
      </c>
      <c r="D7" s="16">
        <f t="shared" ref="D7:D24" si="0">C7/B7-1</f>
        <v>0</v>
      </c>
      <c r="E7" s="17">
        <f>ROUND(E$6/366*(31+30+31)*1.1,2)</f>
        <v>39.479999999999997</v>
      </c>
      <c r="F7" s="16">
        <f t="shared" ref="F7:L24" si="1">E7/C7-1</f>
        <v>-2.5265285497726442E-3</v>
      </c>
      <c r="G7" s="17">
        <f>ROUND(G$6/365*(31+30+31)*1.1,2)</f>
        <v>39.58</v>
      </c>
      <c r="H7" s="16">
        <f t="shared" si="1"/>
        <v>2.5329280648429542E-3</v>
      </c>
      <c r="I7" s="17">
        <f>ROUND(I$6/365*(31+30+31)*1.1,2)</f>
        <v>39.58</v>
      </c>
      <c r="J7" s="16">
        <f t="shared" si="1"/>
        <v>0</v>
      </c>
      <c r="K7" s="17">
        <f>ROUND(K$6/365*(31+30+31)*1.1,2)</f>
        <v>39.58</v>
      </c>
      <c r="L7" s="16">
        <f t="shared" si="1"/>
        <v>0</v>
      </c>
    </row>
    <row r="8" spans="1:12" x14ac:dyDescent="0.25">
      <c r="A8" s="15" t="s">
        <v>32</v>
      </c>
      <c r="B8" s="33">
        <f>ROUND(B$6/365*(31+28+31)*1.1,2)</f>
        <v>38.72</v>
      </c>
      <c r="C8" s="17">
        <f>ROUND(C$6/365*(31+28+31)*1.1,2)</f>
        <v>38.72</v>
      </c>
      <c r="D8" s="16">
        <f t="shared" si="0"/>
        <v>0</v>
      </c>
      <c r="E8" s="17">
        <f>ROUND(E$6/366*(31+29+31)*1.1,2)</f>
        <v>39.049999999999997</v>
      </c>
      <c r="F8" s="16">
        <f t="shared" si="1"/>
        <v>8.5227272727272929E-3</v>
      </c>
      <c r="G8" s="17">
        <f>ROUND(G$6/365*(31+28+31)*1.1,2)</f>
        <v>38.72</v>
      </c>
      <c r="H8" s="16">
        <f t="shared" si="1"/>
        <v>-8.4507042253521014E-3</v>
      </c>
      <c r="I8" s="17">
        <f>ROUND(I$6/365*(31+28+31)*1.1,2)</f>
        <v>38.72</v>
      </c>
      <c r="J8" s="16">
        <f t="shared" si="1"/>
        <v>0</v>
      </c>
      <c r="K8" s="17">
        <f>ROUND(K$6/365*(31+28+31)*1.1,2)</f>
        <v>38.72</v>
      </c>
      <c r="L8" s="16">
        <f t="shared" si="1"/>
        <v>0</v>
      </c>
    </row>
    <row r="9" spans="1:12" x14ac:dyDescent="0.25">
      <c r="A9" s="15" t="s">
        <v>33</v>
      </c>
      <c r="B9" s="33">
        <f>ROUND(B$6/365*(30+31+30)*1.1,2)</f>
        <v>39.15</v>
      </c>
      <c r="C9" s="17">
        <f>ROUND(C$6/365*(30+31+30)*1.1,2)</f>
        <v>39.15</v>
      </c>
      <c r="D9" s="16">
        <f t="shared" si="0"/>
        <v>0</v>
      </c>
      <c r="E9" s="17">
        <f>ROUND(E$6/366*(30+31+30)*1.1,2)</f>
        <v>39.049999999999997</v>
      </c>
      <c r="F9" s="16">
        <f t="shared" si="1"/>
        <v>-2.5542784163473664E-3</v>
      </c>
      <c r="G9" s="17">
        <f>ROUND(G$6/365*(30+31+30)*1.1,2)</f>
        <v>39.15</v>
      </c>
      <c r="H9" s="16">
        <f t="shared" si="1"/>
        <v>2.5608194622279701E-3</v>
      </c>
      <c r="I9" s="17">
        <f>ROUND(I$6/365*(30+31+30)*1.1,2)</f>
        <v>39.15</v>
      </c>
      <c r="J9" s="16">
        <f t="shared" si="1"/>
        <v>0</v>
      </c>
      <c r="K9" s="17">
        <f>ROUND(K$6/365*(30+31+30)*1.1,2)</f>
        <v>39.15</v>
      </c>
      <c r="L9" s="16">
        <f t="shared" si="1"/>
        <v>0</v>
      </c>
    </row>
    <row r="10" spans="1:12" x14ac:dyDescent="0.25">
      <c r="A10" s="15" t="s">
        <v>34</v>
      </c>
      <c r="B10" s="33">
        <f>ROUND(B$6/365*(31+31+30)*1.1,2)</f>
        <v>39.58</v>
      </c>
      <c r="C10" s="17">
        <f>ROUND(C$6/365*(31+31+30)*1.1,2)</f>
        <v>39.58</v>
      </c>
      <c r="D10" s="16">
        <f t="shared" si="0"/>
        <v>0</v>
      </c>
      <c r="E10" s="17">
        <f>ROUND(E$6/366*(31+31+30)*1.1,2)</f>
        <v>39.479999999999997</v>
      </c>
      <c r="F10" s="16">
        <f t="shared" si="1"/>
        <v>-2.5265285497726442E-3</v>
      </c>
      <c r="G10" s="17">
        <f>ROUND(G$6/365*(31+31+30)*1.1,2)</f>
        <v>39.58</v>
      </c>
      <c r="H10" s="16">
        <f t="shared" si="1"/>
        <v>2.5329280648429542E-3</v>
      </c>
      <c r="I10" s="17">
        <f>ROUND(I$6/365*(31+31+30)*1.1,2)</f>
        <v>39.58</v>
      </c>
      <c r="J10" s="16">
        <f t="shared" si="1"/>
        <v>0</v>
      </c>
      <c r="K10" s="17">
        <f>ROUND(K$6/365*(31+31+30)*1.1,2)</f>
        <v>39.58</v>
      </c>
      <c r="L10" s="16">
        <f t="shared" si="1"/>
        <v>0</v>
      </c>
    </row>
    <row r="11" spans="1:12" x14ac:dyDescent="0.25">
      <c r="A11" s="15" t="s">
        <v>35</v>
      </c>
      <c r="B11" s="33">
        <f>ROUND(B$6/365*31*1.25,2)</f>
        <v>15.16</v>
      </c>
      <c r="C11" s="17">
        <f>ROUND(C$6/365*31*1.25,2)</f>
        <v>15.16</v>
      </c>
      <c r="D11" s="16">
        <f t="shared" si="0"/>
        <v>0</v>
      </c>
      <c r="E11" s="17">
        <f>ROUND(E$6/366*31*1.25,2)</f>
        <v>15.12</v>
      </c>
      <c r="F11" s="16">
        <f t="shared" si="1"/>
        <v>-2.6385224274406704E-3</v>
      </c>
      <c r="G11" s="17">
        <f>ROUND(G$6/365*31*1.25,2)</f>
        <v>15.16</v>
      </c>
      <c r="H11" s="16">
        <f t="shared" si="1"/>
        <v>2.6455026455027841E-3</v>
      </c>
      <c r="I11" s="17">
        <f>ROUND(I$6/365*31*1.25,2)</f>
        <v>15.16</v>
      </c>
      <c r="J11" s="16">
        <f t="shared" si="1"/>
        <v>0</v>
      </c>
      <c r="K11" s="17">
        <f>ROUND(K$6/365*31*1.25,2)</f>
        <v>15.16</v>
      </c>
      <c r="L11" s="16">
        <f t="shared" si="1"/>
        <v>0</v>
      </c>
    </row>
    <row r="12" spans="1:12" x14ac:dyDescent="0.25">
      <c r="A12" s="15" t="s">
        <v>1</v>
      </c>
      <c r="B12" s="33">
        <f>ROUND(B$6/365*30*1.25,2)</f>
        <v>14.67</v>
      </c>
      <c r="C12" s="17">
        <f>ROUND(C$6/365*30*1.25,2)</f>
        <v>14.67</v>
      </c>
      <c r="D12" s="16">
        <f t="shared" si="0"/>
        <v>0</v>
      </c>
      <c r="E12" s="17">
        <f>ROUND(E$6/366*30*1.25,2)</f>
        <v>14.63</v>
      </c>
      <c r="F12" s="16">
        <f t="shared" si="1"/>
        <v>-2.7266530334014716E-3</v>
      </c>
      <c r="G12" s="17">
        <f>ROUND(G$6/365*30*1.25,2)</f>
        <v>14.67</v>
      </c>
      <c r="H12" s="16">
        <f t="shared" si="1"/>
        <v>2.7341079972658111E-3</v>
      </c>
      <c r="I12" s="17">
        <f>ROUND(I$6/365*30*1.25,2)</f>
        <v>14.67</v>
      </c>
      <c r="J12" s="16">
        <f t="shared" si="1"/>
        <v>0</v>
      </c>
      <c r="K12" s="17">
        <f>ROUND(K$6/365*30*1.25,2)</f>
        <v>14.67</v>
      </c>
      <c r="L12" s="16">
        <f t="shared" si="1"/>
        <v>0</v>
      </c>
    </row>
    <row r="13" spans="1:12" x14ac:dyDescent="0.25">
      <c r="A13" s="15" t="s">
        <v>36</v>
      </c>
      <c r="B13" s="33">
        <f>ROUND(B$6/365*31*1.25,2)</f>
        <v>15.16</v>
      </c>
      <c r="C13" s="17">
        <f>ROUND(C$6/365*31*1.25,2)</f>
        <v>15.16</v>
      </c>
      <c r="D13" s="16">
        <f t="shared" si="0"/>
        <v>0</v>
      </c>
      <c r="E13" s="17">
        <f t="shared" ref="E13:E21" si="2">ROUND(E$6/366*31*1.25,2)</f>
        <v>15.12</v>
      </c>
      <c r="F13" s="16">
        <f t="shared" si="1"/>
        <v>-2.6385224274406704E-3</v>
      </c>
      <c r="G13" s="17">
        <f>ROUND(G$6/365*31*1.25,2)</f>
        <v>15.16</v>
      </c>
      <c r="H13" s="16">
        <f t="shared" si="1"/>
        <v>2.6455026455027841E-3</v>
      </c>
      <c r="I13" s="17">
        <f>ROUND(I$6/365*31*1.25,2)</f>
        <v>15.16</v>
      </c>
      <c r="J13" s="16">
        <f t="shared" si="1"/>
        <v>0</v>
      </c>
      <c r="K13" s="17">
        <f>ROUND(K$6/365*31*1.25,2)</f>
        <v>15.16</v>
      </c>
      <c r="L13" s="16">
        <f t="shared" si="1"/>
        <v>0</v>
      </c>
    </row>
    <row r="14" spans="1:12" x14ac:dyDescent="0.25">
      <c r="A14" s="15" t="s">
        <v>37</v>
      </c>
      <c r="B14" s="33">
        <f>ROUND(B$6/365*31*1.25,2)</f>
        <v>15.16</v>
      </c>
      <c r="C14" s="17">
        <f>ROUND(C$6/365*31*1.25,2)</f>
        <v>15.16</v>
      </c>
      <c r="D14" s="16">
        <f t="shared" si="0"/>
        <v>0</v>
      </c>
      <c r="E14" s="17">
        <f t="shared" si="2"/>
        <v>15.12</v>
      </c>
      <c r="F14" s="16">
        <f t="shared" si="1"/>
        <v>-2.6385224274406704E-3</v>
      </c>
      <c r="G14" s="17">
        <f>ROUND(G$6/365*31*1.25,2)</f>
        <v>15.16</v>
      </c>
      <c r="H14" s="16">
        <f t="shared" si="1"/>
        <v>2.6455026455027841E-3</v>
      </c>
      <c r="I14" s="17">
        <f>ROUND(I$6/365*31*1.25,2)</f>
        <v>15.16</v>
      </c>
      <c r="J14" s="16">
        <f t="shared" si="1"/>
        <v>0</v>
      </c>
      <c r="K14" s="17">
        <f>ROUND(K$6/365*31*1.25,2)</f>
        <v>15.16</v>
      </c>
      <c r="L14" s="16">
        <f t="shared" si="1"/>
        <v>0</v>
      </c>
    </row>
    <row r="15" spans="1:12" x14ac:dyDescent="0.25">
      <c r="A15" s="15" t="s">
        <v>38</v>
      </c>
      <c r="B15" s="33">
        <f>ROUND(B$6/365*28*1.25,2)</f>
        <v>13.69</v>
      </c>
      <c r="C15" s="17">
        <f>ROUND(C$6/365*28*1.25,2)</f>
        <v>13.69</v>
      </c>
      <c r="D15" s="16">
        <f t="shared" si="0"/>
        <v>0</v>
      </c>
      <c r="E15" s="17">
        <f>ROUND(E$6/366*29*1.25,2)</f>
        <v>14.14</v>
      </c>
      <c r="F15" s="16">
        <f t="shared" si="1"/>
        <v>3.2870708546384408E-2</v>
      </c>
      <c r="G15" s="17">
        <f>ROUND(G$6/365*28*1.25,2)</f>
        <v>13.69</v>
      </c>
      <c r="H15" s="16">
        <f t="shared" si="1"/>
        <v>-3.1824611032531869E-2</v>
      </c>
      <c r="I15" s="17">
        <f>ROUND(I$6/365*28*1.25,2)</f>
        <v>13.69</v>
      </c>
      <c r="J15" s="16">
        <f t="shared" si="1"/>
        <v>0</v>
      </c>
      <c r="K15" s="17">
        <f>ROUND(K$6/365*28*1.25,2)</f>
        <v>13.69</v>
      </c>
      <c r="L15" s="16">
        <f t="shared" si="1"/>
        <v>0</v>
      </c>
    </row>
    <row r="16" spans="1:12" x14ac:dyDescent="0.25">
      <c r="A16" s="15" t="s">
        <v>39</v>
      </c>
      <c r="B16" s="33">
        <f>ROUND(B$6/365*31*1.25,2)</f>
        <v>15.16</v>
      </c>
      <c r="C16" s="17">
        <f>ROUND(C$6/365*31*1.25,2)</f>
        <v>15.16</v>
      </c>
      <c r="D16" s="16">
        <f t="shared" si="0"/>
        <v>0</v>
      </c>
      <c r="E16" s="17">
        <f t="shared" si="2"/>
        <v>15.12</v>
      </c>
      <c r="F16" s="16">
        <f t="shared" si="1"/>
        <v>-2.6385224274406704E-3</v>
      </c>
      <c r="G16" s="17">
        <f>ROUND(G$6/365*31*1.25,2)</f>
        <v>15.16</v>
      </c>
      <c r="H16" s="16">
        <f t="shared" si="1"/>
        <v>2.6455026455027841E-3</v>
      </c>
      <c r="I16" s="17">
        <f>ROUND(I$6/365*31*1.25,2)</f>
        <v>15.16</v>
      </c>
      <c r="J16" s="16">
        <f t="shared" si="1"/>
        <v>0</v>
      </c>
      <c r="K16" s="17">
        <f>ROUND(K$6/365*31*1.25,2)</f>
        <v>15.16</v>
      </c>
      <c r="L16" s="16">
        <f t="shared" si="1"/>
        <v>0</v>
      </c>
    </row>
    <row r="17" spans="1:14" x14ac:dyDescent="0.25">
      <c r="A17" s="15" t="s">
        <v>40</v>
      </c>
      <c r="B17" s="33">
        <f>ROUND(B$6/365*30*1.25,2)</f>
        <v>14.67</v>
      </c>
      <c r="C17" s="17">
        <f>ROUND(C$6/365*30*1.25,2)</f>
        <v>14.67</v>
      </c>
      <c r="D17" s="16">
        <f t="shared" si="0"/>
        <v>0</v>
      </c>
      <c r="E17" s="17">
        <f>ROUND(E$6/366*30*1.25,2)</f>
        <v>14.63</v>
      </c>
      <c r="F17" s="16">
        <f t="shared" si="1"/>
        <v>-2.7266530334014716E-3</v>
      </c>
      <c r="G17" s="17">
        <f>ROUND(G$6/365*30*1.25,2)</f>
        <v>14.67</v>
      </c>
      <c r="H17" s="16">
        <f t="shared" si="1"/>
        <v>2.7341079972658111E-3</v>
      </c>
      <c r="I17" s="17">
        <f>ROUND(I$6/365*30*1.25,2)</f>
        <v>14.67</v>
      </c>
      <c r="J17" s="16">
        <f t="shared" si="1"/>
        <v>0</v>
      </c>
      <c r="K17" s="17">
        <f>ROUND(K$6/365*30*1.25,2)</f>
        <v>14.67</v>
      </c>
      <c r="L17" s="16">
        <f t="shared" si="1"/>
        <v>0</v>
      </c>
    </row>
    <row r="18" spans="1:14" x14ac:dyDescent="0.25">
      <c r="A18" s="15" t="s">
        <v>41</v>
      </c>
      <c r="B18" s="33">
        <f>ROUND(B$6/365*31*1.25,2)</f>
        <v>15.16</v>
      </c>
      <c r="C18" s="17">
        <f>ROUND(C$6/365*31*1.25,2)</f>
        <v>15.16</v>
      </c>
      <c r="D18" s="16">
        <f t="shared" si="0"/>
        <v>0</v>
      </c>
      <c r="E18" s="17">
        <f t="shared" si="2"/>
        <v>15.12</v>
      </c>
      <c r="F18" s="16">
        <f t="shared" si="1"/>
        <v>-2.6385224274406704E-3</v>
      </c>
      <c r="G18" s="17">
        <f>ROUND(G$6/365*31*1.25,2)</f>
        <v>15.16</v>
      </c>
      <c r="H18" s="16">
        <f t="shared" si="1"/>
        <v>2.6455026455027841E-3</v>
      </c>
      <c r="I18" s="17">
        <f>ROUND(I$6/365*31*1.25,2)</f>
        <v>15.16</v>
      </c>
      <c r="J18" s="16">
        <f t="shared" si="1"/>
        <v>0</v>
      </c>
      <c r="K18" s="17">
        <f>ROUND(K$6/365*31*1.25,2)</f>
        <v>15.16</v>
      </c>
      <c r="L18" s="16">
        <f t="shared" si="1"/>
        <v>0</v>
      </c>
    </row>
    <row r="19" spans="1:14" x14ac:dyDescent="0.25">
      <c r="A19" s="15" t="s">
        <v>42</v>
      </c>
      <c r="B19" s="33">
        <f>ROUND(B$6/365*30*1.25,2)</f>
        <v>14.67</v>
      </c>
      <c r="C19" s="17">
        <f>ROUND(C$6/365*30*1.25,2)</f>
        <v>14.67</v>
      </c>
      <c r="D19" s="16">
        <f t="shared" si="0"/>
        <v>0</v>
      </c>
      <c r="E19" s="17">
        <f>ROUND(E$6/366*30*1.25,2)</f>
        <v>14.63</v>
      </c>
      <c r="F19" s="16">
        <f t="shared" si="1"/>
        <v>-2.7266530334014716E-3</v>
      </c>
      <c r="G19" s="17">
        <f>ROUND(G$6/365*30*1.25,2)</f>
        <v>14.67</v>
      </c>
      <c r="H19" s="16">
        <f t="shared" si="1"/>
        <v>2.7341079972658111E-3</v>
      </c>
      <c r="I19" s="17">
        <f>ROUND(I$6/365*30*1.25,2)</f>
        <v>14.67</v>
      </c>
      <c r="J19" s="16">
        <f t="shared" si="1"/>
        <v>0</v>
      </c>
      <c r="K19" s="17">
        <f>ROUND(K$6/365*30*1.25,2)</f>
        <v>14.67</v>
      </c>
      <c r="L19" s="16">
        <f t="shared" si="1"/>
        <v>0</v>
      </c>
    </row>
    <row r="20" spans="1:14" x14ac:dyDescent="0.25">
      <c r="A20" s="15" t="s">
        <v>43</v>
      </c>
      <c r="B20" s="33">
        <f>ROUND(B$6/365*31*1.25,2)</f>
        <v>15.16</v>
      </c>
      <c r="C20" s="17">
        <f>ROUND(C$6/365*31*1.25,2)</f>
        <v>15.16</v>
      </c>
      <c r="D20" s="16">
        <f t="shared" si="0"/>
        <v>0</v>
      </c>
      <c r="E20" s="17">
        <f t="shared" si="2"/>
        <v>15.12</v>
      </c>
      <c r="F20" s="16">
        <f t="shared" si="1"/>
        <v>-2.6385224274406704E-3</v>
      </c>
      <c r="G20" s="17">
        <f>ROUND(G$6/365*31*1.25,2)</f>
        <v>15.16</v>
      </c>
      <c r="H20" s="16">
        <f t="shared" si="1"/>
        <v>2.6455026455027841E-3</v>
      </c>
      <c r="I20" s="17">
        <f>ROUND(I$6/365*31*1.25,2)</f>
        <v>15.16</v>
      </c>
      <c r="J20" s="16">
        <f t="shared" si="1"/>
        <v>0</v>
      </c>
      <c r="K20" s="17">
        <f>ROUND(K$6/365*31*1.25,2)</f>
        <v>15.16</v>
      </c>
      <c r="L20" s="16">
        <f t="shared" si="1"/>
        <v>0</v>
      </c>
    </row>
    <row r="21" spans="1:14" x14ac:dyDescent="0.25">
      <c r="A21" s="15" t="s">
        <v>2</v>
      </c>
      <c r="B21" s="33">
        <f>ROUND(B$6/365*31*1.25,2)</f>
        <v>15.16</v>
      </c>
      <c r="C21" s="17">
        <f>ROUND(C$6/365*31*1.25,2)</f>
        <v>15.16</v>
      </c>
      <c r="D21" s="16">
        <f t="shared" si="0"/>
        <v>0</v>
      </c>
      <c r="E21" s="17">
        <f t="shared" si="2"/>
        <v>15.12</v>
      </c>
      <c r="F21" s="16">
        <f t="shared" si="1"/>
        <v>-2.6385224274406704E-3</v>
      </c>
      <c r="G21" s="17">
        <f>ROUND(G$6/365*31*1.25,2)</f>
        <v>15.16</v>
      </c>
      <c r="H21" s="16">
        <f t="shared" si="1"/>
        <v>2.6455026455027841E-3</v>
      </c>
      <c r="I21" s="17">
        <f>ROUND(I$6/365*31*1.25,2)</f>
        <v>15.16</v>
      </c>
      <c r="J21" s="16">
        <f t="shared" si="1"/>
        <v>0</v>
      </c>
      <c r="K21" s="17">
        <f>ROUND(K$6/365*31*1.25,2)</f>
        <v>15.16</v>
      </c>
      <c r="L21" s="16">
        <f t="shared" si="1"/>
        <v>0</v>
      </c>
    </row>
    <row r="22" spans="1:14" x14ac:dyDescent="0.25">
      <c r="A22" s="15" t="s">
        <v>3</v>
      </c>
      <c r="B22" s="33">
        <f>ROUND(B$6/365*30*1.25,2)</f>
        <v>14.67</v>
      </c>
      <c r="C22" s="17">
        <f>ROUND(C$6/365*30*1.25,2)</f>
        <v>14.67</v>
      </c>
      <c r="D22" s="16">
        <f t="shared" si="0"/>
        <v>0</v>
      </c>
      <c r="E22" s="17">
        <f>ROUND(E$6/366*30*1.25,2)</f>
        <v>14.63</v>
      </c>
      <c r="F22" s="16">
        <f t="shared" si="1"/>
        <v>-2.7266530334014716E-3</v>
      </c>
      <c r="G22" s="17">
        <f>ROUND(G$6/365*30*1.25,2)</f>
        <v>14.67</v>
      </c>
      <c r="H22" s="16">
        <f t="shared" si="1"/>
        <v>2.7341079972658111E-3</v>
      </c>
      <c r="I22" s="17">
        <f>ROUND(I$6/365*30*1.25,2)</f>
        <v>14.67</v>
      </c>
      <c r="J22" s="16">
        <f t="shared" si="1"/>
        <v>0</v>
      </c>
      <c r="K22" s="17">
        <f>ROUND(K$6/365*30*1.25,2)</f>
        <v>14.67</v>
      </c>
      <c r="L22" s="16">
        <f t="shared" si="1"/>
        <v>0</v>
      </c>
    </row>
    <row r="23" spans="1:14" x14ac:dyDescent="0.25">
      <c r="A23" s="15" t="s">
        <v>44</v>
      </c>
      <c r="B23" s="33">
        <f>ROUND(B$6/365*1.5,2)</f>
        <v>0.59</v>
      </c>
      <c r="C23" s="17">
        <f>ROUND(C$6/365*1.5,2)</f>
        <v>0.59</v>
      </c>
      <c r="D23" s="16">
        <f t="shared" si="0"/>
        <v>0</v>
      </c>
      <c r="E23" s="17">
        <f>ROUND(E$6/366*1.5,2)</f>
        <v>0.59</v>
      </c>
      <c r="F23" s="16">
        <f t="shared" si="1"/>
        <v>0</v>
      </c>
      <c r="G23" s="17">
        <f>ROUND(G$6/365*1.5,2)</f>
        <v>0.59</v>
      </c>
      <c r="H23" s="16">
        <f t="shared" si="1"/>
        <v>0</v>
      </c>
      <c r="I23" s="17">
        <f>ROUND(I$6/365*1.5,2)</f>
        <v>0.59</v>
      </c>
      <c r="J23" s="16">
        <f t="shared" si="1"/>
        <v>0</v>
      </c>
      <c r="K23" s="17">
        <f>ROUND(K$6/365*1.5,2)</f>
        <v>0.59</v>
      </c>
      <c r="L23" s="16">
        <f t="shared" si="1"/>
        <v>0</v>
      </c>
    </row>
    <row r="24" spans="1:14" x14ac:dyDescent="0.25">
      <c r="A24" s="15" t="s">
        <v>45</v>
      </c>
      <c r="B24" s="33">
        <f>ROUND(B$6/365*1.7,2)</f>
        <v>0.66</v>
      </c>
      <c r="C24" s="17">
        <f>ROUND(C$6/365*1.7,2)</f>
        <v>0.66</v>
      </c>
      <c r="D24" s="16">
        <f t="shared" si="0"/>
        <v>0</v>
      </c>
      <c r="E24" s="17">
        <f>ROUND(E$6/366*1.7,2)</f>
        <v>0.66</v>
      </c>
      <c r="F24" s="16">
        <f t="shared" si="1"/>
        <v>0</v>
      </c>
      <c r="G24" s="17">
        <f>ROUND(G$6/365*1.7,2)</f>
        <v>0.66</v>
      </c>
      <c r="H24" s="16">
        <f t="shared" si="1"/>
        <v>0</v>
      </c>
      <c r="I24" s="17">
        <f>ROUND(I$6/365*1.7,2)</f>
        <v>0.66</v>
      </c>
      <c r="J24" s="16">
        <f t="shared" si="1"/>
        <v>0</v>
      </c>
      <c r="K24" s="17">
        <f>ROUND(K$6/365*1.7,2)</f>
        <v>0.66</v>
      </c>
      <c r="L24" s="16">
        <f t="shared" si="1"/>
        <v>0</v>
      </c>
    </row>
    <row r="25" spans="1:14" ht="28.5" customHeight="1" x14ac:dyDescent="0.25">
      <c r="A25" s="35" t="s">
        <v>28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</row>
  </sheetData>
  <mergeCells count="3">
    <mergeCell ref="B3:L3"/>
    <mergeCell ref="A25:L25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0235B-D4E6-4ABC-A614-4B5A100AA2AA}">
  <dimension ref="A1:N25"/>
  <sheetViews>
    <sheetView workbookViewId="0"/>
  </sheetViews>
  <sheetFormatPr defaultRowHeight="15" x14ac:dyDescent="0.25"/>
  <cols>
    <col min="1" max="1" width="26.7109375" customWidth="1"/>
    <col min="2" max="2" width="20.140625" customWidth="1"/>
    <col min="3" max="3" width="16.85546875" customWidth="1"/>
    <col min="4" max="4" width="12.7109375" customWidth="1"/>
    <col min="5" max="5" width="16.85546875" customWidth="1"/>
    <col min="6" max="6" width="12.7109375" customWidth="1"/>
    <col min="7" max="7" width="16.85546875" customWidth="1"/>
    <col min="8" max="8" width="12.7109375" customWidth="1"/>
    <col min="9" max="9" width="16.85546875" customWidth="1"/>
    <col min="10" max="10" width="12.7109375" customWidth="1"/>
    <col min="11" max="11" width="16.85546875" customWidth="1"/>
    <col min="12" max="12" width="12.7109375" customWidth="1"/>
    <col min="13" max="13" width="6.42578125" customWidth="1"/>
    <col min="14" max="14" width="6.140625" customWidth="1"/>
  </cols>
  <sheetData>
    <row r="1" spans="1:12" ht="18.75" x14ac:dyDescent="0.3">
      <c r="A1" s="14" t="s">
        <v>53</v>
      </c>
    </row>
    <row r="3" spans="1:12" ht="15.75" customHeight="1" x14ac:dyDescent="0.25">
      <c r="A3" s="23"/>
      <c r="B3" s="21" t="s">
        <v>27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" customHeight="1" x14ac:dyDescent="0.25">
      <c r="A4" s="34"/>
      <c r="B4" s="1" t="s">
        <v>54</v>
      </c>
      <c r="C4" s="1" t="s">
        <v>55</v>
      </c>
      <c r="D4" s="1" t="s">
        <v>56</v>
      </c>
      <c r="E4" s="1" t="s">
        <v>57</v>
      </c>
      <c r="F4" s="1" t="s">
        <v>56</v>
      </c>
      <c r="G4" s="1" t="s">
        <v>58</v>
      </c>
      <c r="H4" s="1" t="s">
        <v>56</v>
      </c>
      <c r="I4" s="1" t="s">
        <v>59</v>
      </c>
      <c r="J4" s="1" t="s">
        <v>56</v>
      </c>
      <c r="K4" s="1" t="s">
        <v>60</v>
      </c>
      <c r="L4" s="1" t="s">
        <v>56</v>
      </c>
    </row>
    <row r="5" spans="1:12" x14ac:dyDescent="0.25">
      <c r="A5" s="15" t="s">
        <v>29</v>
      </c>
      <c r="B5" s="12">
        <f>ROUND(Sihttulu!C16/9.06986,2)</f>
        <v>2766.87</v>
      </c>
      <c r="C5" s="17">
        <f>ROUND(Sihttulu!D16/147.3648,2)</f>
        <v>170.29</v>
      </c>
      <c r="D5" s="16">
        <f>C5/B5-1</f>
        <v>-0.93845392085641899</v>
      </c>
      <c r="E5" s="17">
        <f>ROUND(Sihttulu!E16/147.3648,2)</f>
        <v>170.29</v>
      </c>
      <c r="F5" s="16">
        <f>E5/C5-1</f>
        <v>0</v>
      </c>
      <c r="G5" s="17">
        <f>ROUND(Sihttulu!F16/147.3648,2)</f>
        <v>170.29</v>
      </c>
      <c r="H5" s="16">
        <f>G5/E5-1</f>
        <v>0</v>
      </c>
      <c r="I5" s="17">
        <f>ROUND(Sihttulu!G16/147.3648,2)</f>
        <v>170.29</v>
      </c>
      <c r="J5" s="16">
        <f>I5/G5-1</f>
        <v>0</v>
      </c>
      <c r="K5" s="17">
        <f>ROUND(Sihttulu!H16/147.3648,2)</f>
        <v>170.29</v>
      </c>
      <c r="L5" s="16">
        <f>K5/I5-1</f>
        <v>0</v>
      </c>
    </row>
    <row r="6" spans="1:12" x14ac:dyDescent="0.25">
      <c r="A6" s="15" t="s">
        <v>30</v>
      </c>
      <c r="B6" s="36" t="s">
        <v>61</v>
      </c>
      <c r="C6" s="17">
        <f>C5</f>
        <v>170.29</v>
      </c>
      <c r="D6" s="20" t="s">
        <v>4</v>
      </c>
      <c r="E6" s="17">
        <f>E5</f>
        <v>170.29</v>
      </c>
      <c r="F6" s="16">
        <f>E6/C6-1</f>
        <v>0</v>
      </c>
      <c r="G6" s="17">
        <f>G5</f>
        <v>170.29</v>
      </c>
      <c r="H6" s="16">
        <f>G6/E6-1</f>
        <v>0</v>
      </c>
      <c r="I6" s="17">
        <f>I5</f>
        <v>170.29</v>
      </c>
      <c r="J6" s="16">
        <f>I6/G6-1</f>
        <v>0</v>
      </c>
      <c r="K6" s="17">
        <f>K5</f>
        <v>170.29</v>
      </c>
      <c r="L6" s="16">
        <f>K6/I6-1</f>
        <v>0</v>
      </c>
    </row>
    <row r="7" spans="1:12" x14ac:dyDescent="0.25">
      <c r="A7" s="15" t="s">
        <v>31</v>
      </c>
      <c r="B7" s="19" t="str">
        <f t="shared" ref="B7:K22" si="0">B6</f>
        <v>Ei rakendata</v>
      </c>
      <c r="C7" s="36" t="s">
        <v>61</v>
      </c>
      <c r="D7" s="20" t="str">
        <f>D6</f>
        <v>N/A</v>
      </c>
      <c r="E7" s="36" t="s">
        <v>61</v>
      </c>
      <c r="F7" s="20" t="s">
        <v>4</v>
      </c>
      <c r="G7" s="36" t="s">
        <v>61</v>
      </c>
      <c r="H7" s="20" t="s">
        <v>4</v>
      </c>
      <c r="I7" s="36" t="s">
        <v>61</v>
      </c>
      <c r="J7" s="20" t="s">
        <v>4</v>
      </c>
      <c r="K7" s="36" t="s">
        <v>61</v>
      </c>
      <c r="L7" s="20" t="s">
        <v>4</v>
      </c>
    </row>
    <row r="8" spans="1:12" x14ac:dyDescent="0.25">
      <c r="A8" s="15" t="s">
        <v>32</v>
      </c>
      <c r="B8" s="19" t="str">
        <f t="shared" si="0"/>
        <v>Ei rakendata</v>
      </c>
      <c r="C8" s="19" t="str">
        <f t="shared" si="0"/>
        <v>Ei rakendata</v>
      </c>
      <c r="D8" s="20" t="str">
        <f t="shared" ref="D8:L22" si="1">D7</f>
        <v>N/A</v>
      </c>
      <c r="E8" s="19" t="str">
        <f t="shared" si="0"/>
        <v>Ei rakendata</v>
      </c>
      <c r="F8" s="20" t="str">
        <f t="shared" si="1"/>
        <v>N/A</v>
      </c>
      <c r="G8" s="19" t="str">
        <f t="shared" si="0"/>
        <v>Ei rakendata</v>
      </c>
      <c r="H8" s="20" t="str">
        <f t="shared" si="1"/>
        <v>N/A</v>
      </c>
      <c r="I8" s="19" t="str">
        <f t="shared" si="0"/>
        <v>Ei rakendata</v>
      </c>
      <c r="J8" s="20" t="str">
        <f t="shared" si="1"/>
        <v>N/A</v>
      </c>
      <c r="K8" s="19" t="str">
        <f t="shared" si="0"/>
        <v>Ei rakendata</v>
      </c>
      <c r="L8" s="20" t="str">
        <f t="shared" si="1"/>
        <v>N/A</v>
      </c>
    </row>
    <row r="9" spans="1:12" x14ac:dyDescent="0.25">
      <c r="A9" s="15" t="s">
        <v>33</v>
      </c>
      <c r="B9" s="19" t="str">
        <f t="shared" si="0"/>
        <v>Ei rakendata</v>
      </c>
      <c r="C9" s="19" t="str">
        <f t="shared" si="0"/>
        <v>Ei rakendata</v>
      </c>
      <c r="D9" s="20" t="str">
        <f t="shared" si="1"/>
        <v>N/A</v>
      </c>
      <c r="E9" s="19" t="str">
        <f t="shared" si="0"/>
        <v>Ei rakendata</v>
      </c>
      <c r="F9" s="20" t="str">
        <f t="shared" si="1"/>
        <v>N/A</v>
      </c>
      <c r="G9" s="19" t="str">
        <f t="shared" si="0"/>
        <v>Ei rakendata</v>
      </c>
      <c r="H9" s="20" t="str">
        <f t="shared" si="1"/>
        <v>N/A</v>
      </c>
      <c r="I9" s="19" t="str">
        <f t="shared" si="0"/>
        <v>Ei rakendata</v>
      </c>
      <c r="J9" s="20" t="str">
        <f t="shared" si="1"/>
        <v>N/A</v>
      </c>
      <c r="K9" s="19" t="str">
        <f t="shared" si="0"/>
        <v>Ei rakendata</v>
      </c>
      <c r="L9" s="20" t="str">
        <f t="shared" si="1"/>
        <v>N/A</v>
      </c>
    </row>
    <row r="10" spans="1:12" x14ac:dyDescent="0.25">
      <c r="A10" s="15" t="s">
        <v>34</v>
      </c>
      <c r="B10" s="19" t="str">
        <f t="shared" si="0"/>
        <v>Ei rakendata</v>
      </c>
      <c r="C10" s="19" t="str">
        <f t="shared" si="0"/>
        <v>Ei rakendata</v>
      </c>
      <c r="D10" s="20" t="str">
        <f t="shared" si="1"/>
        <v>N/A</v>
      </c>
      <c r="E10" s="19" t="str">
        <f t="shared" si="0"/>
        <v>Ei rakendata</v>
      </c>
      <c r="F10" s="20" t="str">
        <f t="shared" si="1"/>
        <v>N/A</v>
      </c>
      <c r="G10" s="19" t="str">
        <f t="shared" si="0"/>
        <v>Ei rakendata</v>
      </c>
      <c r="H10" s="20" t="str">
        <f t="shared" si="1"/>
        <v>N/A</v>
      </c>
      <c r="I10" s="19" t="str">
        <f t="shared" si="0"/>
        <v>Ei rakendata</v>
      </c>
      <c r="J10" s="20" t="str">
        <f t="shared" si="1"/>
        <v>N/A</v>
      </c>
      <c r="K10" s="19" t="str">
        <f t="shared" si="0"/>
        <v>Ei rakendata</v>
      </c>
      <c r="L10" s="20" t="str">
        <f t="shared" si="1"/>
        <v>N/A</v>
      </c>
    </row>
    <row r="11" spans="1:12" x14ac:dyDescent="0.25">
      <c r="A11" s="15" t="s">
        <v>35</v>
      </c>
      <c r="B11" s="19" t="str">
        <f t="shared" si="0"/>
        <v>Ei rakendata</v>
      </c>
      <c r="C11" s="19" t="str">
        <f t="shared" si="0"/>
        <v>Ei rakendata</v>
      </c>
      <c r="D11" s="20" t="str">
        <f t="shared" si="1"/>
        <v>N/A</v>
      </c>
      <c r="E11" s="19" t="str">
        <f t="shared" si="0"/>
        <v>Ei rakendata</v>
      </c>
      <c r="F11" s="20" t="str">
        <f t="shared" si="1"/>
        <v>N/A</v>
      </c>
      <c r="G11" s="19" t="str">
        <f t="shared" si="0"/>
        <v>Ei rakendata</v>
      </c>
      <c r="H11" s="20" t="str">
        <f t="shared" si="1"/>
        <v>N/A</v>
      </c>
      <c r="I11" s="19" t="str">
        <f t="shared" si="0"/>
        <v>Ei rakendata</v>
      </c>
      <c r="J11" s="20" t="str">
        <f t="shared" si="1"/>
        <v>N/A</v>
      </c>
      <c r="K11" s="19" t="str">
        <f t="shared" si="0"/>
        <v>Ei rakendata</v>
      </c>
      <c r="L11" s="20" t="str">
        <f t="shared" si="1"/>
        <v>N/A</v>
      </c>
    </row>
    <row r="12" spans="1:12" x14ac:dyDescent="0.25">
      <c r="A12" s="15" t="s">
        <v>1</v>
      </c>
      <c r="B12" s="19" t="str">
        <f t="shared" si="0"/>
        <v>Ei rakendata</v>
      </c>
      <c r="C12" s="19" t="str">
        <f t="shared" si="0"/>
        <v>Ei rakendata</v>
      </c>
      <c r="D12" s="20" t="str">
        <f t="shared" si="1"/>
        <v>N/A</v>
      </c>
      <c r="E12" s="19" t="str">
        <f t="shared" si="0"/>
        <v>Ei rakendata</v>
      </c>
      <c r="F12" s="20" t="str">
        <f t="shared" si="1"/>
        <v>N/A</v>
      </c>
      <c r="G12" s="19" t="str">
        <f t="shared" si="0"/>
        <v>Ei rakendata</v>
      </c>
      <c r="H12" s="20" t="str">
        <f t="shared" si="1"/>
        <v>N/A</v>
      </c>
      <c r="I12" s="19" t="str">
        <f t="shared" si="0"/>
        <v>Ei rakendata</v>
      </c>
      <c r="J12" s="20" t="str">
        <f t="shared" si="1"/>
        <v>N/A</v>
      </c>
      <c r="K12" s="19" t="str">
        <f t="shared" si="0"/>
        <v>Ei rakendata</v>
      </c>
      <c r="L12" s="20" t="str">
        <f t="shared" si="1"/>
        <v>N/A</v>
      </c>
    </row>
    <row r="13" spans="1:12" x14ac:dyDescent="0.25">
      <c r="A13" s="15" t="s">
        <v>36</v>
      </c>
      <c r="B13" s="19" t="str">
        <f t="shared" si="0"/>
        <v>Ei rakendata</v>
      </c>
      <c r="C13" s="19" t="str">
        <f t="shared" si="0"/>
        <v>Ei rakendata</v>
      </c>
      <c r="D13" s="20" t="str">
        <f t="shared" si="1"/>
        <v>N/A</v>
      </c>
      <c r="E13" s="19" t="str">
        <f t="shared" si="0"/>
        <v>Ei rakendata</v>
      </c>
      <c r="F13" s="20" t="str">
        <f t="shared" si="1"/>
        <v>N/A</v>
      </c>
      <c r="G13" s="19" t="str">
        <f t="shared" si="0"/>
        <v>Ei rakendata</v>
      </c>
      <c r="H13" s="20" t="str">
        <f t="shared" si="1"/>
        <v>N/A</v>
      </c>
      <c r="I13" s="19" t="str">
        <f t="shared" si="0"/>
        <v>Ei rakendata</v>
      </c>
      <c r="J13" s="20" t="str">
        <f t="shared" si="1"/>
        <v>N/A</v>
      </c>
      <c r="K13" s="19" t="str">
        <f t="shared" si="0"/>
        <v>Ei rakendata</v>
      </c>
      <c r="L13" s="20" t="str">
        <f t="shared" si="1"/>
        <v>N/A</v>
      </c>
    </row>
    <row r="14" spans="1:12" x14ac:dyDescent="0.25">
      <c r="A14" s="15" t="s">
        <v>37</v>
      </c>
      <c r="B14" s="19" t="str">
        <f t="shared" si="0"/>
        <v>Ei rakendata</v>
      </c>
      <c r="C14" s="19" t="str">
        <f t="shared" si="0"/>
        <v>Ei rakendata</v>
      </c>
      <c r="D14" s="20" t="str">
        <f t="shared" si="1"/>
        <v>N/A</v>
      </c>
      <c r="E14" s="19" t="str">
        <f t="shared" si="0"/>
        <v>Ei rakendata</v>
      </c>
      <c r="F14" s="20" t="str">
        <f t="shared" si="1"/>
        <v>N/A</v>
      </c>
      <c r="G14" s="19" t="str">
        <f t="shared" si="0"/>
        <v>Ei rakendata</v>
      </c>
      <c r="H14" s="20" t="str">
        <f t="shared" si="1"/>
        <v>N/A</v>
      </c>
      <c r="I14" s="19" t="str">
        <f t="shared" si="0"/>
        <v>Ei rakendata</v>
      </c>
      <c r="J14" s="20" t="str">
        <f t="shared" si="1"/>
        <v>N/A</v>
      </c>
      <c r="K14" s="19" t="str">
        <f t="shared" si="0"/>
        <v>Ei rakendata</v>
      </c>
      <c r="L14" s="20" t="str">
        <f t="shared" si="1"/>
        <v>N/A</v>
      </c>
    </row>
    <row r="15" spans="1:12" x14ac:dyDescent="0.25">
      <c r="A15" s="15" t="s">
        <v>38</v>
      </c>
      <c r="B15" s="19" t="str">
        <f t="shared" si="0"/>
        <v>Ei rakendata</v>
      </c>
      <c r="C15" s="19" t="str">
        <f t="shared" si="0"/>
        <v>Ei rakendata</v>
      </c>
      <c r="D15" s="20" t="str">
        <f t="shared" si="1"/>
        <v>N/A</v>
      </c>
      <c r="E15" s="19" t="str">
        <f t="shared" si="0"/>
        <v>Ei rakendata</v>
      </c>
      <c r="F15" s="20" t="str">
        <f t="shared" si="1"/>
        <v>N/A</v>
      </c>
      <c r="G15" s="19" t="str">
        <f t="shared" si="0"/>
        <v>Ei rakendata</v>
      </c>
      <c r="H15" s="20" t="str">
        <f t="shared" si="1"/>
        <v>N/A</v>
      </c>
      <c r="I15" s="19" t="str">
        <f t="shared" si="0"/>
        <v>Ei rakendata</v>
      </c>
      <c r="J15" s="20" t="str">
        <f t="shared" si="1"/>
        <v>N/A</v>
      </c>
      <c r="K15" s="19" t="str">
        <f t="shared" si="0"/>
        <v>Ei rakendata</v>
      </c>
      <c r="L15" s="20" t="str">
        <f t="shared" si="1"/>
        <v>N/A</v>
      </c>
    </row>
    <row r="16" spans="1:12" x14ac:dyDescent="0.25">
      <c r="A16" s="15" t="s">
        <v>39</v>
      </c>
      <c r="B16" s="19" t="str">
        <f t="shared" si="0"/>
        <v>Ei rakendata</v>
      </c>
      <c r="C16" s="19" t="str">
        <f t="shared" si="0"/>
        <v>Ei rakendata</v>
      </c>
      <c r="D16" s="20" t="str">
        <f t="shared" si="1"/>
        <v>N/A</v>
      </c>
      <c r="E16" s="19" t="str">
        <f t="shared" si="0"/>
        <v>Ei rakendata</v>
      </c>
      <c r="F16" s="20" t="str">
        <f t="shared" si="1"/>
        <v>N/A</v>
      </c>
      <c r="G16" s="19" t="str">
        <f t="shared" si="0"/>
        <v>Ei rakendata</v>
      </c>
      <c r="H16" s="20" t="str">
        <f t="shared" si="1"/>
        <v>N/A</v>
      </c>
      <c r="I16" s="19" t="str">
        <f t="shared" si="0"/>
        <v>Ei rakendata</v>
      </c>
      <c r="J16" s="20" t="str">
        <f t="shared" si="1"/>
        <v>N/A</v>
      </c>
      <c r="K16" s="19" t="str">
        <f t="shared" si="0"/>
        <v>Ei rakendata</v>
      </c>
      <c r="L16" s="20" t="str">
        <f t="shared" si="1"/>
        <v>N/A</v>
      </c>
    </row>
    <row r="17" spans="1:14" x14ac:dyDescent="0.25">
      <c r="A17" s="15" t="s">
        <v>40</v>
      </c>
      <c r="B17" s="19" t="str">
        <f t="shared" si="0"/>
        <v>Ei rakendata</v>
      </c>
      <c r="C17" s="19" t="str">
        <f t="shared" si="0"/>
        <v>Ei rakendata</v>
      </c>
      <c r="D17" s="20" t="str">
        <f t="shared" si="1"/>
        <v>N/A</v>
      </c>
      <c r="E17" s="19" t="str">
        <f t="shared" si="0"/>
        <v>Ei rakendata</v>
      </c>
      <c r="F17" s="20" t="str">
        <f t="shared" si="1"/>
        <v>N/A</v>
      </c>
      <c r="G17" s="19" t="str">
        <f t="shared" si="0"/>
        <v>Ei rakendata</v>
      </c>
      <c r="H17" s="20" t="str">
        <f t="shared" si="1"/>
        <v>N/A</v>
      </c>
      <c r="I17" s="19" t="str">
        <f t="shared" si="0"/>
        <v>Ei rakendata</v>
      </c>
      <c r="J17" s="20" t="str">
        <f t="shared" si="1"/>
        <v>N/A</v>
      </c>
      <c r="K17" s="19" t="str">
        <f t="shared" si="0"/>
        <v>Ei rakendata</v>
      </c>
      <c r="L17" s="20" t="str">
        <f t="shared" si="1"/>
        <v>N/A</v>
      </c>
    </row>
    <row r="18" spans="1:14" x14ac:dyDescent="0.25">
      <c r="A18" s="15" t="s">
        <v>41</v>
      </c>
      <c r="B18" s="19" t="str">
        <f t="shared" si="0"/>
        <v>Ei rakendata</v>
      </c>
      <c r="C18" s="19" t="str">
        <f t="shared" si="0"/>
        <v>Ei rakendata</v>
      </c>
      <c r="D18" s="20" t="str">
        <f t="shared" si="1"/>
        <v>N/A</v>
      </c>
      <c r="E18" s="19" t="str">
        <f t="shared" si="0"/>
        <v>Ei rakendata</v>
      </c>
      <c r="F18" s="20" t="str">
        <f t="shared" si="1"/>
        <v>N/A</v>
      </c>
      <c r="G18" s="19" t="str">
        <f t="shared" si="0"/>
        <v>Ei rakendata</v>
      </c>
      <c r="H18" s="20" t="str">
        <f t="shared" si="1"/>
        <v>N/A</v>
      </c>
      <c r="I18" s="19" t="str">
        <f t="shared" si="0"/>
        <v>Ei rakendata</v>
      </c>
      <c r="J18" s="20" t="str">
        <f t="shared" si="1"/>
        <v>N/A</v>
      </c>
      <c r="K18" s="19" t="str">
        <f t="shared" si="0"/>
        <v>Ei rakendata</v>
      </c>
      <c r="L18" s="20" t="str">
        <f t="shared" si="1"/>
        <v>N/A</v>
      </c>
    </row>
    <row r="19" spans="1:14" x14ac:dyDescent="0.25">
      <c r="A19" s="15" t="s">
        <v>42</v>
      </c>
      <c r="B19" s="19" t="str">
        <f t="shared" si="0"/>
        <v>Ei rakendata</v>
      </c>
      <c r="C19" s="19" t="str">
        <f t="shared" si="0"/>
        <v>Ei rakendata</v>
      </c>
      <c r="D19" s="20" t="str">
        <f t="shared" si="1"/>
        <v>N/A</v>
      </c>
      <c r="E19" s="19" t="str">
        <f t="shared" si="0"/>
        <v>Ei rakendata</v>
      </c>
      <c r="F19" s="20" t="str">
        <f t="shared" si="1"/>
        <v>N/A</v>
      </c>
      <c r="G19" s="19" t="str">
        <f t="shared" si="0"/>
        <v>Ei rakendata</v>
      </c>
      <c r="H19" s="20" t="str">
        <f t="shared" si="1"/>
        <v>N/A</v>
      </c>
      <c r="I19" s="19" t="str">
        <f t="shared" si="0"/>
        <v>Ei rakendata</v>
      </c>
      <c r="J19" s="20" t="str">
        <f t="shared" si="1"/>
        <v>N/A</v>
      </c>
      <c r="K19" s="19" t="str">
        <f t="shared" si="0"/>
        <v>Ei rakendata</v>
      </c>
      <c r="L19" s="20" t="str">
        <f t="shared" si="1"/>
        <v>N/A</v>
      </c>
    </row>
    <row r="20" spans="1:14" x14ac:dyDescent="0.25">
      <c r="A20" s="15" t="s">
        <v>43</v>
      </c>
      <c r="B20" s="19" t="str">
        <f t="shared" si="0"/>
        <v>Ei rakendata</v>
      </c>
      <c r="C20" s="19" t="str">
        <f t="shared" si="0"/>
        <v>Ei rakendata</v>
      </c>
      <c r="D20" s="20" t="str">
        <f t="shared" si="1"/>
        <v>N/A</v>
      </c>
      <c r="E20" s="19" t="str">
        <f t="shared" si="0"/>
        <v>Ei rakendata</v>
      </c>
      <c r="F20" s="20" t="str">
        <f t="shared" si="1"/>
        <v>N/A</v>
      </c>
      <c r="G20" s="19" t="str">
        <f t="shared" si="0"/>
        <v>Ei rakendata</v>
      </c>
      <c r="H20" s="20" t="str">
        <f t="shared" si="1"/>
        <v>N/A</v>
      </c>
      <c r="I20" s="19" t="str">
        <f t="shared" si="0"/>
        <v>Ei rakendata</v>
      </c>
      <c r="J20" s="20" t="str">
        <f t="shared" si="1"/>
        <v>N/A</v>
      </c>
      <c r="K20" s="19" t="str">
        <f t="shared" si="0"/>
        <v>Ei rakendata</v>
      </c>
      <c r="L20" s="20" t="str">
        <f t="shared" si="1"/>
        <v>N/A</v>
      </c>
    </row>
    <row r="21" spans="1:14" x14ac:dyDescent="0.25">
      <c r="A21" s="15" t="s">
        <v>2</v>
      </c>
      <c r="B21" s="19" t="str">
        <f t="shared" si="0"/>
        <v>Ei rakendata</v>
      </c>
      <c r="C21" s="19" t="str">
        <f t="shared" si="0"/>
        <v>Ei rakendata</v>
      </c>
      <c r="D21" s="20" t="str">
        <f t="shared" si="1"/>
        <v>N/A</v>
      </c>
      <c r="E21" s="19" t="str">
        <f t="shared" si="0"/>
        <v>Ei rakendata</v>
      </c>
      <c r="F21" s="20" t="str">
        <f t="shared" si="1"/>
        <v>N/A</v>
      </c>
      <c r="G21" s="19" t="str">
        <f t="shared" si="0"/>
        <v>Ei rakendata</v>
      </c>
      <c r="H21" s="20" t="str">
        <f t="shared" si="1"/>
        <v>N/A</v>
      </c>
      <c r="I21" s="19" t="str">
        <f t="shared" si="0"/>
        <v>Ei rakendata</v>
      </c>
      <c r="J21" s="20" t="str">
        <f t="shared" si="1"/>
        <v>N/A</v>
      </c>
      <c r="K21" s="19" t="str">
        <f t="shared" si="0"/>
        <v>Ei rakendata</v>
      </c>
      <c r="L21" s="20" t="str">
        <f t="shared" si="1"/>
        <v>N/A</v>
      </c>
    </row>
    <row r="22" spans="1:14" x14ac:dyDescent="0.25">
      <c r="A22" s="15" t="s">
        <v>3</v>
      </c>
      <c r="B22" s="19" t="str">
        <f t="shared" si="0"/>
        <v>Ei rakendata</v>
      </c>
      <c r="C22" s="19" t="str">
        <f t="shared" si="0"/>
        <v>Ei rakendata</v>
      </c>
      <c r="D22" s="20" t="str">
        <f t="shared" si="1"/>
        <v>N/A</v>
      </c>
      <c r="E22" s="19" t="str">
        <f t="shared" si="0"/>
        <v>Ei rakendata</v>
      </c>
      <c r="F22" s="20" t="str">
        <f t="shared" si="1"/>
        <v>N/A</v>
      </c>
      <c r="G22" s="19" t="str">
        <f t="shared" si="0"/>
        <v>Ei rakendata</v>
      </c>
      <c r="H22" s="20" t="str">
        <f t="shared" si="1"/>
        <v>N/A</v>
      </c>
      <c r="I22" s="19" t="str">
        <f t="shared" si="0"/>
        <v>Ei rakendata</v>
      </c>
      <c r="J22" s="20" t="str">
        <f t="shared" si="1"/>
        <v>N/A</v>
      </c>
      <c r="K22" s="19" t="str">
        <f t="shared" si="0"/>
        <v>Ei rakendata</v>
      </c>
      <c r="L22" s="20" t="str">
        <f t="shared" si="1"/>
        <v>N/A</v>
      </c>
    </row>
    <row r="23" spans="1:14" x14ac:dyDescent="0.25">
      <c r="A23" s="15" t="s">
        <v>44</v>
      </c>
      <c r="B23" s="17">
        <f>ROUND(B5/366,2)</f>
        <v>7.56</v>
      </c>
      <c r="C23" s="19" t="str">
        <f t="shared" ref="C23:D23" si="2">C22</f>
        <v>Ei rakendata</v>
      </c>
      <c r="D23" s="20" t="str">
        <f t="shared" si="2"/>
        <v>N/A</v>
      </c>
      <c r="E23" s="19" t="str">
        <f t="shared" ref="E23:L23" si="3">E22</f>
        <v>Ei rakendata</v>
      </c>
      <c r="F23" s="20" t="str">
        <f t="shared" si="3"/>
        <v>N/A</v>
      </c>
      <c r="G23" s="19" t="str">
        <f t="shared" si="3"/>
        <v>Ei rakendata</v>
      </c>
      <c r="H23" s="20" t="str">
        <f t="shared" si="3"/>
        <v>N/A</v>
      </c>
      <c r="I23" s="19" t="str">
        <f t="shared" si="3"/>
        <v>Ei rakendata</v>
      </c>
      <c r="J23" s="20" t="str">
        <f t="shared" si="3"/>
        <v>N/A</v>
      </c>
      <c r="K23" s="19" t="str">
        <f t="shared" si="3"/>
        <v>Ei rakendata</v>
      </c>
      <c r="L23" s="20" t="str">
        <f t="shared" si="3"/>
        <v>N/A</v>
      </c>
    </row>
    <row r="24" spans="1:14" x14ac:dyDescent="0.25">
      <c r="A24" s="15" t="s">
        <v>45</v>
      </c>
      <c r="B24" s="17">
        <f>B23</f>
        <v>7.56</v>
      </c>
      <c r="C24" s="19" t="str">
        <f t="shared" ref="C24:D24" si="4">C23</f>
        <v>Ei rakendata</v>
      </c>
      <c r="D24" s="20" t="str">
        <f t="shared" si="4"/>
        <v>N/A</v>
      </c>
      <c r="E24" s="19" t="str">
        <f t="shared" ref="E24:L24" si="5">E23</f>
        <v>Ei rakendata</v>
      </c>
      <c r="F24" s="20" t="str">
        <f t="shared" si="5"/>
        <v>N/A</v>
      </c>
      <c r="G24" s="19" t="str">
        <f t="shared" si="5"/>
        <v>Ei rakendata</v>
      </c>
      <c r="H24" s="20" t="str">
        <f t="shared" si="5"/>
        <v>N/A</v>
      </c>
      <c r="I24" s="19" t="str">
        <f t="shared" si="5"/>
        <v>Ei rakendata</v>
      </c>
      <c r="J24" s="20" t="str">
        <f t="shared" si="5"/>
        <v>N/A</v>
      </c>
      <c r="K24" s="19" t="str">
        <f t="shared" si="5"/>
        <v>Ei rakendata</v>
      </c>
      <c r="L24" s="20" t="str">
        <f t="shared" si="5"/>
        <v>N/A</v>
      </c>
    </row>
    <row r="25" spans="1:14" ht="27.75" customHeight="1" x14ac:dyDescent="0.25">
      <c r="A25" s="35" t="s">
        <v>28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</row>
  </sheetData>
  <mergeCells count="3">
    <mergeCell ref="A3:A4"/>
    <mergeCell ref="B3:L3"/>
    <mergeCell ref="A25:L2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03FDF-4822-4307-A095-AE4F58B4688D}">
  <dimension ref="A1:N25"/>
  <sheetViews>
    <sheetView workbookViewId="0"/>
  </sheetViews>
  <sheetFormatPr defaultRowHeight="15" x14ac:dyDescent="0.25"/>
  <cols>
    <col min="1" max="1" width="26.7109375" customWidth="1"/>
    <col min="2" max="2" width="19.85546875" customWidth="1"/>
    <col min="3" max="3" width="16.5703125" customWidth="1"/>
    <col min="4" max="4" width="12.7109375" customWidth="1"/>
    <col min="5" max="5" width="16.5703125" customWidth="1"/>
    <col min="6" max="6" width="12.7109375" customWidth="1"/>
    <col min="7" max="7" width="16.5703125" customWidth="1"/>
    <col min="8" max="8" width="12.7109375" customWidth="1"/>
    <col min="9" max="9" width="16.5703125" customWidth="1"/>
    <col min="10" max="10" width="12.7109375" customWidth="1"/>
    <col min="11" max="11" width="16.5703125" customWidth="1"/>
    <col min="12" max="12" width="12.7109375" customWidth="1"/>
    <col min="13" max="13" width="6.42578125" customWidth="1"/>
    <col min="14" max="14" width="6.140625" customWidth="1"/>
  </cols>
  <sheetData>
    <row r="1" spans="1:12" ht="18.75" x14ac:dyDescent="0.3">
      <c r="A1" s="14" t="s">
        <v>62</v>
      </c>
    </row>
    <row r="3" spans="1:12" ht="15.75" customHeight="1" x14ac:dyDescent="0.25">
      <c r="A3" s="23"/>
      <c r="B3" s="21" t="s">
        <v>70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90" x14ac:dyDescent="0.25">
      <c r="A4" s="23"/>
      <c r="B4" s="1" t="s">
        <v>63</v>
      </c>
      <c r="C4" s="1" t="s">
        <v>64</v>
      </c>
      <c r="D4" s="1" t="s">
        <v>65</v>
      </c>
      <c r="E4" s="1" t="s">
        <v>66</v>
      </c>
      <c r="F4" s="1" t="s">
        <v>65</v>
      </c>
      <c r="G4" s="1" t="s">
        <v>67</v>
      </c>
      <c r="H4" s="1" t="s">
        <v>65</v>
      </c>
      <c r="I4" s="1" t="s">
        <v>68</v>
      </c>
      <c r="J4" s="1" t="s">
        <v>65</v>
      </c>
      <c r="K4" s="1" t="s">
        <v>69</v>
      </c>
      <c r="L4" s="1" t="s">
        <v>65</v>
      </c>
    </row>
    <row r="5" spans="1:12" x14ac:dyDescent="0.25">
      <c r="A5" s="15" t="s">
        <v>29</v>
      </c>
      <c r="B5" s="17">
        <v>142.77000000000001</v>
      </c>
      <c r="C5" s="17">
        <v>142.77000000000001</v>
      </c>
      <c r="D5" s="16">
        <f>C5/B5-1</f>
        <v>0</v>
      </c>
      <c r="E5" s="17">
        <v>142.77000000000001</v>
      </c>
      <c r="F5" s="16">
        <f>E5/C5-1</f>
        <v>0</v>
      </c>
      <c r="G5" s="17">
        <v>142.77000000000001</v>
      </c>
      <c r="H5" s="16">
        <f>G5/E5-1</f>
        <v>0</v>
      </c>
      <c r="I5" s="17">
        <v>142.77000000000001</v>
      </c>
      <c r="J5" s="16">
        <f>I5/G5-1</f>
        <v>0</v>
      </c>
      <c r="K5" s="17">
        <v>142.77000000000001</v>
      </c>
      <c r="L5" s="16">
        <f>K5/I5-1</f>
        <v>0</v>
      </c>
    </row>
    <row r="6" spans="1:12" x14ac:dyDescent="0.25">
      <c r="A6" s="15" t="s">
        <v>30</v>
      </c>
      <c r="B6" s="17">
        <f>B5</f>
        <v>142.77000000000001</v>
      </c>
      <c r="C6" s="17">
        <f>C5</f>
        <v>142.77000000000001</v>
      </c>
      <c r="D6" s="16">
        <f>C6/B6-1</f>
        <v>0</v>
      </c>
      <c r="E6" s="17">
        <f>E5</f>
        <v>142.77000000000001</v>
      </c>
      <c r="F6" s="16">
        <f>E6/C6-1</f>
        <v>0</v>
      </c>
      <c r="G6" s="17">
        <f>G5</f>
        <v>142.77000000000001</v>
      </c>
      <c r="H6" s="16">
        <f>G6/E6-1</f>
        <v>0</v>
      </c>
      <c r="I6" s="17">
        <f>I5</f>
        <v>142.77000000000001</v>
      </c>
      <c r="J6" s="16">
        <f>I6/G6-1</f>
        <v>0</v>
      </c>
      <c r="K6" s="17">
        <f>K5</f>
        <v>142.77000000000001</v>
      </c>
      <c r="L6" s="16">
        <f>K6/I6-1</f>
        <v>0</v>
      </c>
    </row>
    <row r="7" spans="1:12" x14ac:dyDescent="0.25">
      <c r="A7" s="15" t="s">
        <v>31</v>
      </c>
      <c r="B7" s="17">
        <f>ROUND(B$6/365*(31+30+31)*1.1,2)</f>
        <v>39.58</v>
      </c>
      <c r="C7" s="17">
        <f>ROUND(C$6/365*(31+30+31)*1.1,2)</f>
        <v>39.58</v>
      </c>
      <c r="D7" s="16">
        <f t="shared" ref="D7:D24" si="0">C7/B7-1</f>
        <v>0</v>
      </c>
      <c r="E7" s="17">
        <f>ROUND(E$6/366*(31+30+31)*1.1,2)</f>
        <v>39.479999999999997</v>
      </c>
      <c r="F7" s="16">
        <f t="shared" ref="F7:L22" si="1">E7/C7-1</f>
        <v>-2.5265285497726442E-3</v>
      </c>
      <c r="G7" s="17">
        <f>ROUND(G$6/365*(31+30+31)*1.1,2)</f>
        <v>39.58</v>
      </c>
      <c r="H7" s="16">
        <f t="shared" si="1"/>
        <v>2.5329280648429542E-3</v>
      </c>
      <c r="I7" s="17">
        <f>ROUND(I$6/365*(31+30+31)*1.1,2)</f>
        <v>39.58</v>
      </c>
      <c r="J7" s="16">
        <f t="shared" si="1"/>
        <v>0</v>
      </c>
      <c r="K7" s="17">
        <f>ROUND(K$6/365*(31+30+31)*1.1,2)</f>
        <v>39.58</v>
      </c>
      <c r="L7" s="16">
        <f t="shared" si="1"/>
        <v>0</v>
      </c>
    </row>
    <row r="8" spans="1:12" x14ac:dyDescent="0.25">
      <c r="A8" s="15" t="s">
        <v>32</v>
      </c>
      <c r="B8" s="17">
        <f>ROUND(B$6/365*(31+28+31)*1.1,2)</f>
        <v>38.72</v>
      </c>
      <c r="C8" s="17">
        <f>ROUND(C$6/365*(31+28+31)*1.1,2)</f>
        <v>38.72</v>
      </c>
      <c r="D8" s="16">
        <f t="shared" si="0"/>
        <v>0</v>
      </c>
      <c r="E8" s="17">
        <f>ROUND(E$6/366*(31+29+31)*1.1,2)</f>
        <v>39.049999999999997</v>
      </c>
      <c r="F8" s="16">
        <f t="shared" si="1"/>
        <v>8.5227272727272929E-3</v>
      </c>
      <c r="G8" s="17">
        <f>ROUND(G$6/365*(31+28+31)*1.1,2)</f>
        <v>38.72</v>
      </c>
      <c r="H8" s="16">
        <f t="shared" si="1"/>
        <v>-8.4507042253521014E-3</v>
      </c>
      <c r="I8" s="17">
        <f>ROUND(I$6/365*(31+28+31)*1.1,2)</f>
        <v>38.72</v>
      </c>
      <c r="J8" s="16">
        <f t="shared" si="1"/>
        <v>0</v>
      </c>
      <c r="K8" s="17">
        <f>ROUND(K$6/365*(31+28+31)*1.1,2)</f>
        <v>38.72</v>
      </c>
      <c r="L8" s="16">
        <f t="shared" si="1"/>
        <v>0</v>
      </c>
    </row>
    <row r="9" spans="1:12" x14ac:dyDescent="0.25">
      <c r="A9" s="15" t="s">
        <v>33</v>
      </c>
      <c r="B9" s="17">
        <f>ROUND(B$6/365*(30+31+30)*1.1,2)</f>
        <v>39.15</v>
      </c>
      <c r="C9" s="17">
        <f>ROUND(C$6/365*(30+31+30)*1.1,2)</f>
        <v>39.15</v>
      </c>
      <c r="D9" s="16">
        <f t="shared" si="0"/>
        <v>0</v>
      </c>
      <c r="E9" s="17">
        <f>ROUND(E$6/366*(30+31+30)*1.1,2)</f>
        <v>39.049999999999997</v>
      </c>
      <c r="F9" s="16">
        <f t="shared" si="1"/>
        <v>-2.5542784163473664E-3</v>
      </c>
      <c r="G9" s="17">
        <f>ROUND(G$6/365*(30+31+30)*1.1,2)</f>
        <v>39.15</v>
      </c>
      <c r="H9" s="16">
        <f t="shared" si="1"/>
        <v>2.5608194622279701E-3</v>
      </c>
      <c r="I9" s="17">
        <f>ROUND(I$6/365*(30+31+30)*1.1,2)</f>
        <v>39.15</v>
      </c>
      <c r="J9" s="16">
        <f t="shared" si="1"/>
        <v>0</v>
      </c>
      <c r="K9" s="17">
        <f>ROUND(K$6/365*(30+31+30)*1.1,2)</f>
        <v>39.15</v>
      </c>
      <c r="L9" s="16">
        <f t="shared" si="1"/>
        <v>0</v>
      </c>
    </row>
    <row r="10" spans="1:12" x14ac:dyDescent="0.25">
      <c r="A10" s="15" t="s">
        <v>34</v>
      </c>
      <c r="B10" s="17">
        <f>ROUND(B$6/365*(31+31+30)*1.1,2)</f>
        <v>39.58</v>
      </c>
      <c r="C10" s="17">
        <f>ROUND(C$6/365*(31+31+30)*1.1,2)</f>
        <v>39.58</v>
      </c>
      <c r="D10" s="16">
        <f t="shared" si="0"/>
        <v>0</v>
      </c>
      <c r="E10" s="17">
        <f>ROUND(E$6/366*(31+31+30)*1.1,2)</f>
        <v>39.479999999999997</v>
      </c>
      <c r="F10" s="16">
        <f t="shared" si="1"/>
        <v>-2.5265285497726442E-3</v>
      </c>
      <c r="G10" s="17">
        <f>ROUND(G$6/365*(31+31+30)*1.1,2)</f>
        <v>39.58</v>
      </c>
      <c r="H10" s="16">
        <f t="shared" si="1"/>
        <v>2.5329280648429542E-3</v>
      </c>
      <c r="I10" s="17">
        <f>ROUND(I$6/365*(31+31+30)*1.1,2)</f>
        <v>39.58</v>
      </c>
      <c r="J10" s="16">
        <f t="shared" si="1"/>
        <v>0</v>
      </c>
      <c r="K10" s="17">
        <f>ROUND(K$6/365*(31+31+30)*1.1,2)</f>
        <v>39.58</v>
      </c>
      <c r="L10" s="16">
        <f t="shared" si="1"/>
        <v>0</v>
      </c>
    </row>
    <row r="11" spans="1:12" x14ac:dyDescent="0.25">
      <c r="A11" s="15" t="s">
        <v>35</v>
      </c>
      <c r="B11" s="17">
        <f>ROUND(B$6/365*31*1.25,2)</f>
        <v>15.16</v>
      </c>
      <c r="C11" s="17">
        <f>ROUND(C$6/365*31*1.25,2)</f>
        <v>15.16</v>
      </c>
      <c r="D11" s="16">
        <f t="shared" si="0"/>
        <v>0</v>
      </c>
      <c r="E11" s="17">
        <f>ROUND(E$6/366*31*1.25,2)</f>
        <v>15.12</v>
      </c>
      <c r="F11" s="16">
        <f t="shared" si="1"/>
        <v>-2.6385224274406704E-3</v>
      </c>
      <c r="G11" s="17">
        <f>ROUND(G$6/365*31*1.25,2)</f>
        <v>15.16</v>
      </c>
      <c r="H11" s="16">
        <f t="shared" si="1"/>
        <v>2.6455026455027841E-3</v>
      </c>
      <c r="I11" s="17">
        <f>ROUND(I$6/365*31*1.25,2)</f>
        <v>15.16</v>
      </c>
      <c r="J11" s="16">
        <f t="shared" si="1"/>
        <v>0</v>
      </c>
      <c r="K11" s="17">
        <f>ROUND(K$6/365*31*1.25,2)</f>
        <v>15.16</v>
      </c>
      <c r="L11" s="16">
        <f t="shared" si="1"/>
        <v>0</v>
      </c>
    </row>
    <row r="12" spans="1:12" x14ac:dyDescent="0.25">
      <c r="A12" s="15" t="s">
        <v>1</v>
      </c>
      <c r="B12" s="17">
        <f>ROUND(B$6/365*30*1.25,2)</f>
        <v>14.67</v>
      </c>
      <c r="C12" s="17">
        <f>ROUND(C$6/365*30*1.25,2)</f>
        <v>14.67</v>
      </c>
      <c r="D12" s="16">
        <f t="shared" si="0"/>
        <v>0</v>
      </c>
      <c r="E12" s="17">
        <f>ROUND(E$6/366*30*1.25,2)</f>
        <v>14.63</v>
      </c>
      <c r="F12" s="16">
        <f t="shared" si="1"/>
        <v>-2.7266530334014716E-3</v>
      </c>
      <c r="G12" s="17">
        <f>ROUND(G$6/365*30*1.25,2)</f>
        <v>14.67</v>
      </c>
      <c r="H12" s="16">
        <f t="shared" si="1"/>
        <v>2.7341079972658111E-3</v>
      </c>
      <c r="I12" s="17">
        <f>ROUND(I$6/365*30*1.25,2)</f>
        <v>14.67</v>
      </c>
      <c r="J12" s="16">
        <f t="shared" si="1"/>
        <v>0</v>
      </c>
      <c r="K12" s="17">
        <f>ROUND(K$6/365*30*1.25,2)</f>
        <v>14.67</v>
      </c>
      <c r="L12" s="16">
        <f t="shared" si="1"/>
        <v>0</v>
      </c>
    </row>
    <row r="13" spans="1:12" x14ac:dyDescent="0.25">
      <c r="A13" s="15" t="s">
        <v>36</v>
      </c>
      <c r="B13" s="17">
        <f>ROUND(B$6/365*31*1.25,2)</f>
        <v>15.16</v>
      </c>
      <c r="C13" s="17">
        <f>ROUND(C$6/365*31*1.25,2)</f>
        <v>15.16</v>
      </c>
      <c r="D13" s="16">
        <f t="shared" si="0"/>
        <v>0</v>
      </c>
      <c r="E13" s="17">
        <f t="shared" ref="E13:E21" si="2">ROUND(E$6/366*31*1.25,2)</f>
        <v>15.12</v>
      </c>
      <c r="F13" s="16">
        <f t="shared" si="1"/>
        <v>-2.6385224274406704E-3</v>
      </c>
      <c r="G13" s="17">
        <f>ROUND(G$6/365*31*1.25,2)</f>
        <v>15.16</v>
      </c>
      <c r="H13" s="16">
        <f t="shared" si="1"/>
        <v>2.6455026455027841E-3</v>
      </c>
      <c r="I13" s="17">
        <f>ROUND(I$6/365*31*1.25,2)</f>
        <v>15.16</v>
      </c>
      <c r="J13" s="16">
        <f t="shared" si="1"/>
        <v>0</v>
      </c>
      <c r="K13" s="17">
        <f>ROUND(K$6/365*31*1.25,2)</f>
        <v>15.16</v>
      </c>
      <c r="L13" s="16">
        <f t="shared" si="1"/>
        <v>0</v>
      </c>
    </row>
    <row r="14" spans="1:12" x14ac:dyDescent="0.25">
      <c r="A14" s="15" t="s">
        <v>37</v>
      </c>
      <c r="B14" s="17">
        <f>ROUND(B$6/365*31*1.25,2)</f>
        <v>15.16</v>
      </c>
      <c r="C14" s="17">
        <f>ROUND(C$6/365*31*1.25,2)</f>
        <v>15.16</v>
      </c>
      <c r="D14" s="16">
        <f t="shared" si="0"/>
        <v>0</v>
      </c>
      <c r="E14" s="17">
        <f t="shared" si="2"/>
        <v>15.12</v>
      </c>
      <c r="F14" s="16">
        <f t="shared" si="1"/>
        <v>-2.6385224274406704E-3</v>
      </c>
      <c r="G14" s="17">
        <f>ROUND(G$6/365*31*1.25,2)</f>
        <v>15.16</v>
      </c>
      <c r="H14" s="16">
        <f t="shared" si="1"/>
        <v>2.6455026455027841E-3</v>
      </c>
      <c r="I14" s="17">
        <f>ROUND(I$6/365*31*1.25,2)</f>
        <v>15.16</v>
      </c>
      <c r="J14" s="16">
        <f t="shared" si="1"/>
        <v>0</v>
      </c>
      <c r="K14" s="17">
        <f>ROUND(K$6/365*31*1.25,2)</f>
        <v>15.16</v>
      </c>
      <c r="L14" s="16">
        <f t="shared" si="1"/>
        <v>0</v>
      </c>
    </row>
    <row r="15" spans="1:12" x14ac:dyDescent="0.25">
      <c r="A15" s="15" t="s">
        <v>38</v>
      </c>
      <c r="B15" s="17">
        <f>ROUND(B$6/365*28*1.25,2)</f>
        <v>13.69</v>
      </c>
      <c r="C15" s="17">
        <f>ROUND(C$6/365*28*1.25,2)</f>
        <v>13.69</v>
      </c>
      <c r="D15" s="16">
        <f t="shared" si="0"/>
        <v>0</v>
      </c>
      <c r="E15" s="17">
        <f>ROUND(E$6/366*29*1.25,2)</f>
        <v>14.14</v>
      </c>
      <c r="F15" s="16">
        <f t="shared" si="1"/>
        <v>3.2870708546384408E-2</v>
      </c>
      <c r="G15" s="17">
        <f>ROUND(G$6/365*28*1.25,2)</f>
        <v>13.69</v>
      </c>
      <c r="H15" s="16">
        <f t="shared" si="1"/>
        <v>-3.1824611032531869E-2</v>
      </c>
      <c r="I15" s="17">
        <f>ROUND(I$6/365*28*1.25,2)</f>
        <v>13.69</v>
      </c>
      <c r="J15" s="16">
        <f t="shared" si="1"/>
        <v>0</v>
      </c>
      <c r="K15" s="17">
        <f>ROUND(K$6/365*28*1.25,2)</f>
        <v>13.69</v>
      </c>
      <c r="L15" s="16">
        <f t="shared" si="1"/>
        <v>0</v>
      </c>
    </row>
    <row r="16" spans="1:12" x14ac:dyDescent="0.25">
      <c r="A16" s="15" t="s">
        <v>39</v>
      </c>
      <c r="B16" s="17">
        <f>ROUND(B$6/365*31*1.25,2)</f>
        <v>15.16</v>
      </c>
      <c r="C16" s="17">
        <f>ROUND(C$6/365*31*1.25,2)</f>
        <v>15.16</v>
      </c>
      <c r="D16" s="16">
        <f t="shared" si="0"/>
        <v>0</v>
      </c>
      <c r="E16" s="17">
        <f t="shared" si="2"/>
        <v>15.12</v>
      </c>
      <c r="F16" s="16">
        <f t="shared" si="1"/>
        <v>-2.6385224274406704E-3</v>
      </c>
      <c r="G16" s="17">
        <f>ROUND(G$6/365*31*1.25,2)</f>
        <v>15.16</v>
      </c>
      <c r="H16" s="16">
        <f t="shared" si="1"/>
        <v>2.6455026455027841E-3</v>
      </c>
      <c r="I16" s="17">
        <f>ROUND(I$6/365*31*1.25,2)</f>
        <v>15.16</v>
      </c>
      <c r="J16" s="16">
        <f t="shared" si="1"/>
        <v>0</v>
      </c>
      <c r="K16" s="17">
        <f>ROUND(K$6/365*31*1.25,2)</f>
        <v>15.16</v>
      </c>
      <c r="L16" s="16">
        <f t="shared" si="1"/>
        <v>0</v>
      </c>
    </row>
    <row r="17" spans="1:14" x14ac:dyDescent="0.25">
      <c r="A17" s="15" t="s">
        <v>40</v>
      </c>
      <c r="B17" s="17">
        <f>ROUND(B$6/365*30*1.25,2)</f>
        <v>14.67</v>
      </c>
      <c r="C17" s="17">
        <f>ROUND(C$6/365*30*1.25,2)</f>
        <v>14.67</v>
      </c>
      <c r="D17" s="16">
        <f t="shared" si="0"/>
        <v>0</v>
      </c>
      <c r="E17" s="17">
        <f>ROUND(E$6/366*30*1.25,2)</f>
        <v>14.63</v>
      </c>
      <c r="F17" s="16">
        <f t="shared" si="1"/>
        <v>-2.7266530334014716E-3</v>
      </c>
      <c r="G17" s="17">
        <f>ROUND(G$6/365*30*1.25,2)</f>
        <v>14.67</v>
      </c>
      <c r="H17" s="16">
        <f t="shared" si="1"/>
        <v>2.7341079972658111E-3</v>
      </c>
      <c r="I17" s="17">
        <f>ROUND(I$6/365*30*1.25,2)</f>
        <v>14.67</v>
      </c>
      <c r="J17" s="16">
        <f t="shared" si="1"/>
        <v>0</v>
      </c>
      <c r="K17" s="17">
        <f>ROUND(K$6/365*30*1.25,2)</f>
        <v>14.67</v>
      </c>
      <c r="L17" s="16">
        <f t="shared" si="1"/>
        <v>0</v>
      </c>
    </row>
    <row r="18" spans="1:14" x14ac:dyDescent="0.25">
      <c r="A18" s="15" t="s">
        <v>41</v>
      </c>
      <c r="B18" s="17">
        <f>ROUND(B$6/365*31*1.25,2)</f>
        <v>15.16</v>
      </c>
      <c r="C18" s="17">
        <f>ROUND(C$6/365*31*1.25,2)</f>
        <v>15.16</v>
      </c>
      <c r="D18" s="16">
        <f t="shared" si="0"/>
        <v>0</v>
      </c>
      <c r="E18" s="17">
        <f t="shared" si="2"/>
        <v>15.12</v>
      </c>
      <c r="F18" s="16">
        <f t="shared" si="1"/>
        <v>-2.6385224274406704E-3</v>
      </c>
      <c r="G18" s="17">
        <f>ROUND(G$6/365*31*1.25,2)</f>
        <v>15.16</v>
      </c>
      <c r="H18" s="16">
        <f t="shared" si="1"/>
        <v>2.6455026455027841E-3</v>
      </c>
      <c r="I18" s="17">
        <f>ROUND(I$6/365*31*1.25,2)</f>
        <v>15.16</v>
      </c>
      <c r="J18" s="16">
        <f t="shared" si="1"/>
        <v>0</v>
      </c>
      <c r="K18" s="17">
        <f>ROUND(K$6/365*31*1.25,2)</f>
        <v>15.16</v>
      </c>
      <c r="L18" s="16">
        <f t="shared" si="1"/>
        <v>0</v>
      </c>
    </row>
    <row r="19" spans="1:14" x14ac:dyDescent="0.25">
      <c r="A19" s="15" t="s">
        <v>42</v>
      </c>
      <c r="B19" s="17">
        <f>ROUND(B$6/365*30*1.25,2)</f>
        <v>14.67</v>
      </c>
      <c r="C19" s="17">
        <f>ROUND(C$6/365*30*1.25,2)</f>
        <v>14.67</v>
      </c>
      <c r="D19" s="16">
        <f t="shared" si="0"/>
        <v>0</v>
      </c>
      <c r="E19" s="17">
        <f>ROUND(E$6/366*30*1.25,2)</f>
        <v>14.63</v>
      </c>
      <c r="F19" s="16">
        <f t="shared" si="1"/>
        <v>-2.7266530334014716E-3</v>
      </c>
      <c r="G19" s="17">
        <f>ROUND(G$6/365*30*1.25,2)</f>
        <v>14.67</v>
      </c>
      <c r="H19" s="16">
        <f t="shared" si="1"/>
        <v>2.7341079972658111E-3</v>
      </c>
      <c r="I19" s="17">
        <f>ROUND(I$6/365*30*1.25,2)</f>
        <v>14.67</v>
      </c>
      <c r="J19" s="16">
        <f t="shared" si="1"/>
        <v>0</v>
      </c>
      <c r="K19" s="17">
        <f>ROUND(K$6/365*30*1.25,2)</f>
        <v>14.67</v>
      </c>
      <c r="L19" s="16">
        <f t="shared" si="1"/>
        <v>0</v>
      </c>
    </row>
    <row r="20" spans="1:14" x14ac:dyDescent="0.25">
      <c r="A20" s="15" t="s">
        <v>43</v>
      </c>
      <c r="B20" s="17">
        <f>ROUND(B$6/365*31*1.25,2)</f>
        <v>15.16</v>
      </c>
      <c r="C20" s="17">
        <f>ROUND(C$6/365*31*1.25,2)</f>
        <v>15.16</v>
      </c>
      <c r="D20" s="16">
        <f t="shared" si="0"/>
        <v>0</v>
      </c>
      <c r="E20" s="17">
        <f t="shared" si="2"/>
        <v>15.12</v>
      </c>
      <c r="F20" s="16">
        <f t="shared" si="1"/>
        <v>-2.6385224274406704E-3</v>
      </c>
      <c r="G20" s="17">
        <f>ROUND(G$6/365*31*1.25,2)</f>
        <v>15.16</v>
      </c>
      <c r="H20" s="16">
        <f t="shared" si="1"/>
        <v>2.6455026455027841E-3</v>
      </c>
      <c r="I20" s="17">
        <f>ROUND(I$6/365*31*1.25,2)</f>
        <v>15.16</v>
      </c>
      <c r="J20" s="16">
        <f t="shared" si="1"/>
        <v>0</v>
      </c>
      <c r="K20" s="17">
        <f>ROUND(K$6/365*31*1.25,2)</f>
        <v>15.16</v>
      </c>
      <c r="L20" s="16">
        <f t="shared" si="1"/>
        <v>0</v>
      </c>
    </row>
    <row r="21" spans="1:14" x14ac:dyDescent="0.25">
      <c r="A21" s="15" t="s">
        <v>2</v>
      </c>
      <c r="B21" s="17">
        <f>ROUND(B$6/365*31*1.25,2)</f>
        <v>15.16</v>
      </c>
      <c r="C21" s="17">
        <f>ROUND(C$6/365*31*1.25,2)</f>
        <v>15.16</v>
      </c>
      <c r="D21" s="16">
        <f t="shared" si="0"/>
        <v>0</v>
      </c>
      <c r="E21" s="17">
        <f t="shared" si="2"/>
        <v>15.12</v>
      </c>
      <c r="F21" s="16">
        <f t="shared" si="1"/>
        <v>-2.6385224274406704E-3</v>
      </c>
      <c r="G21" s="17">
        <f>ROUND(G$6/365*31*1.25,2)</f>
        <v>15.16</v>
      </c>
      <c r="H21" s="16">
        <f t="shared" si="1"/>
        <v>2.6455026455027841E-3</v>
      </c>
      <c r="I21" s="17">
        <f>ROUND(I$6/365*31*1.25,2)</f>
        <v>15.16</v>
      </c>
      <c r="J21" s="16">
        <f t="shared" si="1"/>
        <v>0</v>
      </c>
      <c r="K21" s="17">
        <f>ROUND(K$6/365*31*1.25,2)</f>
        <v>15.16</v>
      </c>
      <c r="L21" s="16">
        <f t="shared" si="1"/>
        <v>0</v>
      </c>
    </row>
    <row r="22" spans="1:14" x14ac:dyDescent="0.25">
      <c r="A22" s="15" t="s">
        <v>3</v>
      </c>
      <c r="B22" s="17">
        <f>ROUND(B$6/365*30*1.25,2)</f>
        <v>14.67</v>
      </c>
      <c r="C22" s="17">
        <f>ROUND(C$6/365*30*1.25,2)</f>
        <v>14.67</v>
      </c>
      <c r="D22" s="16">
        <f t="shared" si="0"/>
        <v>0</v>
      </c>
      <c r="E22" s="17">
        <f>ROUND(E$6/366*30*1.25,2)</f>
        <v>14.63</v>
      </c>
      <c r="F22" s="16">
        <f t="shared" si="1"/>
        <v>-2.7266530334014716E-3</v>
      </c>
      <c r="G22" s="17">
        <f>ROUND(G$6/365*30*1.25,2)</f>
        <v>14.67</v>
      </c>
      <c r="H22" s="16">
        <f t="shared" si="1"/>
        <v>2.7341079972658111E-3</v>
      </c>
      <c r="I22" s="17">
        <f>ROUND(I$6/365*30*1.25,2)</f>
        <v>14.67</v>
      </c>
      <c r="J22" s="16">
        <f t="shared" si="1"/>
        <v>0</v>
      </c>
      <c r="K22" s="17">
        <f>ROUND(K$6/365*30*1.25,2)</f>
        <v>14.67</v>
      </c>
      <c r="L22" s="16">
        <f t="shared" si="1"/>
        <v>0</v>
      </c>
    </row>
    <row r="23" spans="1:14" x14ac:dyDescent="0.25">
      <c r="A23" s="15" t="s">
        <v>44</v>
      </c>
      <c r="B23" s="17">
        <f>ROUND(B$6/365*1.5,2)</f>
        <v>0.59</v>
      </c>
      <c r="C23" s="17">
        <f>ROUND(C$6/365*1.5,2)</f>
        <v>0.59</v>
      </c>
      <c r="D23" s="16">
        <f t="shared" si="0"/>
        <v>0</v>
      </c>
      <c r="E23" s="17">
        <f>ROUND(E$6/366*1.5,2)</f>
        <v>0.59</v>
      </c>
      <c r="F23" s="16">
        <f t="shared" ref="F23:L24" si="3">E23/C23-1</f>
        <v>0</v>
      </c>
      <c r="G23" s="17">
        <f>ROUND(G$6/365*1.5,2)</f>
        <v>0.59</v>
      </c>
      <c r="H23" s="16">
        <f t="shared" si="3"/>
        <v>0</v>
      </c>
      <c r="I23" s="17">
        <f>ROUND(I$6/365*1.5,2)</f>
        <v>0.59</v>
      </c>
      <c r="J23" s="16">
        <f t="shared" si="3"/>
        <v>0</v>
      </c>
      <c r="K23" s="17">
        <f>ROUND(K$6/365*1.5,2)</f>
        <v>0.59</v>
      </c>
      <c r="L23" s="16">
        <f t="shared" si="3"/>
        <v>0</v>
      </c>
    </row>
    <row r="24" spans="1:14" x14ac:dyDescent="0.25">
      <c r="A24" s="15" t="s">
        <v>45</v>
      </c>
      <c r="B24" s="17">
        <f>ROUND(B$6/365*1.7,2)</f>
        <v>0.66</v>
      </c>
      <c r="C24" s="17">
        <f>ROUND(C$6/365*1.7,2)</f>
        <v>0.66</v>
      </c>
      <c r="D24" s="16">
        <f t="shared" si="0"/>
        <v>0</v>
      </c>
      <c r="E24" s="17">
        <f>ROUND(E$6/366*1.7,2)</f>
        <v>0.66</v>
      </c>
      <c r="F24" s="16">
        <f t="shared" si="3"/>
        <v>0</v>
      </c>
      <c r="G24" s="17">
        <f>ROUND(G$6/365*1.7,2)</f>
        <v>0.66</v>
      </c>
      <c r="H24" s="16">
        <f t="shared" si="3"/>
        <v>0</v>
      </c>
      <c r="I24" s="17">
        <f>ROUND(I$6/365*1.7,2)</f>
        <v>0.66</v>
      </c>
      <c r="J24" s="16">
        <f t="shared" si="3"/>
        <v>0</v>
      </c>
      <c r="K24" s="17">
        <f>ROUND(K$6/365*1.7,2)</f>
        <v>0.66</v>
      </c>
      <c r="L24" s="16">
        <f t="shared" si="3"/>
        <v>0</v>
      </c>
    </row>
    <row r="25" spans="1:14" ht="27.75" customHeight="1" x14ac:dyDescent="0.25">
      <c r="A25" s="35" t="s">
        <v>28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</row>
  </sheetData>
  <mergeCells count="3">
    <mergeCell ref="A3:A4"/>
    <mergeCell ref="B3:L3"/>
    <mergeCell ref="A25:L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4</vt:i4>
      </vt:variant>
    </vt:vector>
  </HeadingPairs>
  <TitlesOfParts>
    <vt:vector size="4" baseType="lpstr">
      <vt:lpstr>Sihttulu</vt:lpstr>
      <vt:lpstr>Süsteemisisesed sisendhinnad</vt:lpstr>
      <vt:lpstr>Süsteemisisesed väljundhinnad</vt:lpstr>
      <vt:lpstr>Süsteemidevahelised hinnad</vt:lpstr>
    </vt:vector>
  </TitlesOfParts>
  <Company>Registrite ja Infosüsteemide 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Tauri Liiders</dc:creator>
  <cp:lastModifiedBy>Tauri Liiders - KA</cp:lastModifiedBy>
  <dcterms:created xsi:type="dcterms:W3CDTF">2024-10-21T09:51:10Z</dcterms:created>
  <dcterms:modified xsi:type="dcterms:W3CDTF">2026-07-10T12:34:24Z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2026-07-01T15:38:57Z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48162862-0298-4227-9531-57c9e47bc901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